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72" windowWidth="20736" windowHeight="8328" tabRatio="826" activeTab="5"/>
  </bookViews>
  <sheets>
    <sheet name="AEROP. INTER" sheetId="12" r:id="rId1"/>
    <sheet name="AEROP. NACI" sheetId="13" r:id="rId2"/>
    <sheet name="EMPRESAS INTER" sheetId="14" r:id="rId3"/>
    <sheet name="EMPRESAS NACI" sheetId="15" r:id="rId4"/>
    <sheet name="TOTAL AEROPUERTOS" sheetId="16" r:id="rId5"/>
    <sheet name="TOTAL EMPRESAS" sheetId="17" r:id="rId6"/>
  </sheets>
  <calcPr calcId="145621"/>
</workbook>
</file>

<file path=xl/calcChain.xml><?xml version="1.0" encoding="utf-8"?>
<calcChain xmlns="http://schemas.openxmlformats.org/spreadsheetml/2006/main">
  <c r="D105" i="15" l="1"/>
  <c r="E432" i="15" l="1"/>
  <c r="E572" i="15"/>
  <c r="E566" i="15"/>
  <c r="E555" i="15"/>
  <c r="E545" i="15"/>
  <c r="E537" i="15"/>
  <c r="E526" i="15"/>
  <c r="E515" i="15"/>
  <c r="E503" i="15"/>
  <c r="E493" i="15"/>
  <c r="E482" i="15"/>
  <c r="E472" i="15"/>
  <c r="E462" i="15"/>
  <c r="E452" i="15"/>
  <c r="E443" i="15"/>
  <c r="E433" i="15"/>
  <c r="E580" i="15"/>
  <c r="E737" i="15"/>
  <c r="E732" i="15"/>
  <c r="E725" i="15"/>
  <c r="E719" i="15"/>
  <c r="E709" i="15"/>
  <c r="E702" i="15"/>
  <c r="E696" i="15"/>
  <c r="E686" i="15"/>
  <c r="E680" i="15"/>
  <c r="E670" i="15"/>
  <c r="E661" i="15"/>
  <c r="E655" i="15"/>
  <c r="E647" i="15"/>
  <c r="E638" i="15"/>
  <c r="E632" i="15"/>
  <c r="E621" i="15"/>
  <c r="E613" i="15"/>
  <c r="E607" i="15"/>
  <c r="E596" i="15"/>
  <c r="E587" i="15"/>
  <c r="E581" i="15"/>
  <c r="D745" i="15"/>
  <c r="E745" i="15"/>
  <c r="E746" i="15"/>
  <c r="E754" i="15"/>
  <c r="E763" i="15"/>
  <c r="E772" i="15"/>
  <c r="E781" i="15"/>
  <c r="E788" i="15"/>
  <c r="E794" i="15"/>
  <c r="E805" i="15"/>
  <c r="E812" i="15"/>
  <c r="E356" i="15"/>
  <c r="E423" i="15"/>
  <c r="E415" i="15"/>
  <c r="E407" i="15"/>
  <c r="E396" i="15"/>
  <c r="E390" i="15"/>
  <c r="E384" i="15"/>
  <c r="E376" i="15"/>
  <c r="E371" i="15"/>
  <c r="E363" i="15"/>
  <c r="E357" i="15"/>
  <c r="E348" i="15"/>
  <c r="E340" i="15"/>
  <c r="E329" i="15"/>
  <c r="E321" i="15"/>
  <c r="E307" i="15"/>
  <c r="E298" i="15"/>
  <c r="E287" i="15"/>
  <c r="E274" i="15"/>
  <c r="E264" i="15"/>
  <c r="E252" i="15"/>
  <c r="E244" i="15"/>
  <c r="E232" i="15"/>
  <c r="E220" i="15"/>
  <c r="E211" i="15"/>
  <c r="E202" i="15"/>
  <c r="E191" i="15"/>
  <c r="E178" i="15"/>
  <c r="E165" i="15"/>
  <c r="E153" i="15"/>
  <c r="E139" i="15"/>
  <c r="E128" i="15"/>
  <c r="E117" i="15"/>
  <c r="E106" i="15"/>
  <c r="E105" i="15"/>
  <c r="E8" i="15"/>
  <c r="E95" i="15"/>
  <c r="E82" i="15"/>
  <c r="E72" i="15"/>
  <c r="E62" i="15"/>
  <c r="E52" i="15"/>
  <c r="E42" i="15"/>
  <c r="E32" i="15"/>
  <c r="E22" i="15"/>
  <c r="E9" i="15"/>
  <c r="E822" i="15"/>
  <c r="C823" i="15"/>
  <c r="D822" i="15"/>
  <c r="D812" i="15"/>
  <c r="D805" i="15"/>
  <c r="D794" i="15"/>
  <c r="D788" i="15"/>
  <c r="D781" i="15"/>
  <c r="D772" i="15"/>
  <c r="D763" i="15"/>
  <c r="D754" i="15"/>
  <c r="D746" i="15"/>
  <c r="D580" i="15"/>
  <c r="D737" i="15"/>
  <c r="D732" i="15"/>
  <c r="D725" i="15"/>
  <c r="D719" i="15"/>
  <c r="D709" i="15"/>
  <c r="D702" i="15"/>
  <c r="D696" i="15"/>
  <c r="D686" i="15"/>
  <c r="D680" i="15"/>
  <c r="D670" i="15"/>
  <c r="D661" i="15"/>
  <c r="D655" i="15"/>
  <c r="D647" i="15"/>
  <c r="D638" i="15"/>
  <c r="D632" i="15"/>
  <c r="D621" i="15"/>
  <c r="D613" i="15"/>
  <c r="D607" i="15"/>
  <c r="D596" i="15"/>
  <c r="D587" i="15"/>
  <c r="D581" i="15"/>
  <c r="D432" i="15"/>
  <c r="D572" i="15"/>
  <c r="D566" i="15"/>
  <c r="D555" i="15"/>
  <c r="D545" i="15"/>
  <c r="D537" i="15"/>
  <c r="D526" i="15"/>
  <c r="D515" i="15"/>
  <c r="D503" i="15"/>
  <c r="D493" i="15"/>
  <c r="D482" i="15"/>
  <c r="D472" i="15"/>
  <c r="D462" i="15"/>
  <c r="D452" i="15"/>
  <c r="D443" i="15"/>
  <c r="D433" i="15"/>
  <c r="D356" i="15"/>
  <c r="D423" i="15"/>
  <c r="D415" i="15"/>
  <c r="D407" i="15"/>
  <c r="D402" i="15"/>
  <c r="D396" i="15"/>
  <c r="D390" i="15"/>
  <c r="D384" i="15"/>
  <c r="D376" i="15"/>
  <c r="D371" i="15"/>
  <c r="D363" i="15"/>
  <c r="D357" i="15"/>
  <c r="D348" i="15"/>
  <c r="D340" i="15"/>
  <c r="D329" i="15"/>
  <c r="D321" i="15"/>
  <c r="D307" i="15"/>
  <c r="D298" i="15"/>
  <c r="D287" i="15"/>
  <c r="D274" i="15"/>
  <c r="D264" i="15"/>
  <c r="D252" i="15"/>
  <c r="D244" i="15"/>
  <c r="D232" i="15"/>
  <c r="D220" i="15"/>
  <c r="D211" i="15"/>
  <c r="D202" i="15"/>
  <c r="D191" i="15"/>
  <c r="D178" i="15"/>
  <c r="D165" i="15"/>
  <c r="D153" i="15"/>
  <c r="D139" i="15"/>
  <c r="D128" i="15"/>
  <c r="D117" i="15"/>
  <c r="D106" i="15"/>
  <c r="D8" i="15"/>
  <c r="D95" i="15"/>
  <c r="D82" i="15"/>
  <c r="D72" i="15"/>
  <c r="D62" i="15"/>
  <c r="D52" i="15"/>
  <c r="D42" i="15"/>
  <c r="D32" i="15"/>
  <c r="D22" i="15"/>
  <c r="D9" i="15"/>
  <c r="C822" i="15"/>
  <c r="D369" i="13"/>
  <c r="D358" i="13"/>
  <c r="D350" i="13"/>
  <c r="D337" i="13"/>
  <c r="D328" i="13"/>
  <c r="D313" i="13"/>
  <c r="D304" i="13"/>
  <c r="D291" i="13"/>
  <c r="D285" i="13"/>
  <c r="D274" i="13"/>
  <c r="D260" i="13"/>
  <c r="D250" i="13"/>
  <c r="D237" i="13"/>
  <c r="D226" i="13"/>
  <c r="D212" i="13"/>
  <c r="D198" i="13"/>
  <c r="D190" i="13"/>
  <c r="D178" i="13"/>
  <c r="D169" i="13"/>
  <c r="D155" i="13"/>
  <c r="D140" i="13"/>
  <c r="D130" i="13"/>
  <c r="D114" i="13"/>
  <c r="D100" i="13"/>
  <c r="D85" i="13"/>
  <c r="D69" i="13"/>
  <c r="D54" i="13"/>
  <c r="D41" i="13"/>
  <c r="D29" i="13"/>
  <c r="D20" i="13"/>
  <c r="D8" i="13"/>
  <c r="D377" i="13"/>
  <c r="C378" i="13"/>
  <c r="C377" i="13"/>
  <c r="E347" i="14" l="1"/>
  <c r="E338" i="14"/>
  <c r="E319" i="14"/>
  <c r="E320" i="14"/>
  <c r="E303" i="14"/>
  <c r="E304" i="14"/>
  <c r="E288" i="14"/>
  <c r="E289" i="14"/>
  <c r="E263" i="14"/>
  <c r="E242" i="14"/>
  <c r="E207" i="14"/>
  <c r="E188" i="14"/>
  <c r="E131" i="14"/>
  <c r="E180" i="14"/>
  <c r="E171" i="14"/>
  <c r="E159" i="14"/>
  <c r="E153" i="14"/>
  <c r="E137" i="14"/>
  <c r="E132" i="14"/>
  <c r="E78" i="14"/>
  <c r="E108" i="14"/>
  <c r="E94" i="14"/>
  <c r="E86" i="14"/>
  <c r="E79" i="14"/>
  <c r="E56" i="14"/>
  <c r="E57" i="14"/>
  <c r="E50" i="14"/>
  <c r="E41" i="14"/>
  <c r="E29" i="14"/>
  <c r="E8" i="14"/>
  <c r="E15" i="14"/>
  <c r="D319" i="14"/>
  <c r="D303" i="14"/>
  <c r="D288" i="14"/>
  <c r="D269" i="14"/>
  <c r="D248" i="14"/>
  <c r="D211" i="14"/>
  <c r="D131" i="14"/>
  <c r="D118" i="14"/>
  <c r="D78" i="14"/>
  <c r="D56" i="14"/>
  <c r="D8" i="14"/>
  <c r="D338" i="14"/>
  <c r="D326" i="14"/>
  <c r="D320" i="14"/>
  <c r="D317" i="14"/>
  <c r="D313" i="14"/>
  <c r="D304" i="14"/>
  <c r="D299" i="14"/>
  <c r="D297" i="14"/>
  <c r="D289" i="14"/>
  <c r="D284" i="14"/>
  <c r="D278" i="14"/>
  <c r="D274" i="14"/>
  <c r="D270" i="14"/>
  <c r="D263" i="14"/>
  <c r="D260" i="14"/>
  <c r="D255" i="14"/>
  <c r="D249" i="14"/>
  <c r="D242" i="14"/>
  <c r="D237" i="14"/>
  <c r="D229" i="14"/>
  <c r="D222" i="14"/>
  <c r="D216" i="14"/>
  <c r="D212" i="14"/>
  <c r="D207" i="14"/>
  <c r="D200" i="14"/>
  <c r="D193" i="14"/>
  <c r="D188" i="14"/>
  <c r="D180" i="14"/>
  <c r="D171" i="14"/>
  <c r="D164" i="14"/>
  <c r="D159" i="14"/>
  <c r="D153" i="14"/>
  <c r="D148" i="14"/>
  <c r="D137" i="14"/>
  <c r="D132" i="14"/>
  <c r="D127" i="14"/>
  <c r="D123" i="14"/>
  <c r="D119" i="14"/>
  <c r="D114" i="14"/>
  <c r="D108" i="14"/>
  <c r="D102" i="14"/>
  <c r="D94" i="14"/>
  <c r="D86" i="14"/>
  <c r="D79" i="14"/>
  <c r="D71" i="14"/>
  <c r="D66" i="14"/>
  <c r="D57" i="14"/>
  <c r="D50" i="14"/>
  <c r="D41" i="14"/>
  <c r="D35" i="14"/>
  <c r="D29" i="14"/>
  <c r="D22" i="14"/>
  <c r="D15" i="14"/>
  <c r="D9" i="14"/>
  <c r="D347" i="14"/>
  <c r="D80" i="12"/>
  <c r="D69" i="12"/>
  <c r="D64" i="12"/>
  <c r="D60" i="12"/>
  <c r="D53" i="12"/>
  <c r="D44" i="12"/>
  <c r="D36" i="12"/>
  <c r="D31" i="12"/>
  <c r="D19" i="12"/>
  <c r="D8" i="12"/>
  <c r="D12" i="12"/>
  <c r="C348" i="14"/>
  <c r="C88" i="12"/>
  <c r="C347" i="14"/>
  <c r="C87" i="12" l="1"/>
  <c r="D87" i="12" s="1"/>
</calcChain>
</file>

<file path=xl/sharedStrings.xml><?xml version="1.0" encoding="utf-8"?>
<sst xmlns="http://schemas.openxmlformats.org/spreadsheetml/2006/main" count="1743" uniqueCount="93">
  <si>
    <t>CANCELADOS</t>
  </si>
  <si>
    <t>AGA-RAC Y COM</t>
  </si>
  <si>
    <t>INCONTROLABLES</t>
  </si>
  <si>
    <t>OPERACIONALES</t>
  </si>
  <si>
    <t>TECNICOS</t>
  </si>
  <si>
    <t>NO ESPECIFICOS</t>
  </si>
  <si>
    <t>DEMORADOS</t>
  </si>
  <si>
    <t>AEROPORTUARIOS</t>
  </si>
  <si>
    <t>ANALISIS DE CUMPLIMIENTO</t>
  </si>
  <si>
    <t>AEROPUERTO INTERNACIONAL</t>
  </si>
  <si>
    <t>EMPRESAS  INTERNACIONALES</t>
  </si>
  <si>
    <t>MES : JUNIO 2013</t>
  </si>
  <si>
    <t>TOTAL DE CUMPLIMIENTO DE AEROPUERTOS</t>
  </si>
  <si>
    <t>TOTAL DE CUMPLIMIENTO DE EMPRESAS</t>
  </si>
  <si>
    <t>MES :JUNIO 2013</t>
  </si>
  <si>
    <t>AMERICAN AIRLINES</t>
  </si>
  <si>
    <t>AIR CANADA</t>
  </si>
  <si>
    <t>AIR FRANCE</t>
  </si>
  <si>
    <t>AEROMEXICO</t>
  </si>
  <si>
    <t>AEROLINEAS DE ANTIOQUIA</t>
  </si>
  <si>
    <t>LAN COLOMBIA</t>
  </si>
  <si>
    <t>AEROLINEAS ARGENTINAS</t>
  </si>
  <si>
    <t>AVIANCA</t>
  </si>
  <si>
    <t>COPA AIRLINES</t>
  </si>
  <si>
    <t>CUBANA</t>
  </si>
  <si>
    <t>DELTA</t>
  </si>
  <si>
    <t>LUFTHANSA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</si>
  <si>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</si>
  <si>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</si>
  <si>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</si>
  <si>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</si>
  <si>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</si>
  <si>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</si>
  <si>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</si>
  <si>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</si>
  <si>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COPA COLOMBIA</t>
  </si>
  <si>
    <t>TAME INTERNATIONAL</t>
  </si>
  <si>
    <t>TACA INTERNATIONAL</t>
  </si>
  <si>
    <t>TIARA</t>
  </si>
  <si>
    <t>TACA PERU</t>
  </si>
  <si>
    <t>UNITED</t>
  </si>
  <si>
    <t>CONVIASA</t>
  </si>
  <si>
    <t>VIVA COLOMBIA</t>
  </si>
  <si>
    <t>SAN ANDRES-GUSTAVO ROJAS PINILLA</t>
  </si>
  <si>
    <t>ANTONIO ROLDAN BETANCOURT</t>
  </si>
  <si>
    <t>ARMENIA - EL EDEN</t>
  </si>
  <si>
    <t>BARRANQUILLA-E. CORTISSOZ</t>
  </si>
  <si>
    <t>BUCARAMANGA - PALONEGRO</t>
  </si>
  <si>
    <t>BOGOTA - ELDORADO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</si>
  <si>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</si>
  <si>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</si>
  <si>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</si>
  <si>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</si>
  <si>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</si>
  <si>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</si>
  <si>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</si>
  <si>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GUSTAVO ARTUNDUAGA PAREDES</t>
  </si>
  <si>
    <t>IBAGUE - PERALES</t>
  </si>
  <si>
    <t>LETICIA-ALFREDO VASQUEZ COBO</t>
  </si>
  <si>
    <t>RIONEGRO - JOSE M. CORDOVA</t>
  </si>
  <si>
    <t>MONTERIA - LOS GARZONES</t>
  </si>
  <si>
    <t>MANIZALES - LA NUBIA</t>
  </si>
  <si>
    <t>NEIVA - BENITO SALAS</t>
  </si>
  <si>
    <t>PEREIRA - MATECAÑAS</t>
  </si>
  <si>
    <t>POPAYAN - GMOLEON VALENCIA</t>
  </si>
  <si>
    <t>PASTO - ANTONIO NARIQO</t>
  </si>
  <si>
    <t>PUERTO ASIS - 3 DE MAYO</t>
  </si>
  <si>
    <t>RIOHACHA-ALMIRANTE PADILLA</t>
  </si>
  <si>
    <t>SANTA MARTA - SIMON BOLIVAR</t>
  </si>
  <si>
    <t>TUMACO - LA FLORIDA</t>
  </si>
  <si>
    <t>QUIBDO - EL CARAÑO</t>
  </si>
  <si>
    <t>VALLEDUPAR-ALFONSO LOPEZ P.</t>
  </si>
  <si>
    <t>VILLAVICENCIO-VANGUARDIA</t>
  </si>
  <si>
    <t>CUMPLIDOS</t>
  </si>
  <si>
    <t>AEROPUERTO</t>
  </si>
  <si>
    <t xml:space="preserve">VUELOS </t>
  </si>
  <si>
    <t>TOTAL PROGRAMADOS</t>
  </si>
  <si>
    <t>TOTAL CUMPLIDOS</t>
  </si>
  <si>
    <t>AEROLINEA INTERNACIONAL</t>
  </si>
  <si>
    <t>VUELOS</t>
  </si>
  <si>
    <t>CUMPLIMIENTO ITINERARIO</t>
  </si>
  <si>
    <t>TOTAL PROGAMADO</t>
  </si>
  <si>
    <t>TOTAL CUMPLIDO</t>
  </si>
  <si>
    <t>EASYFLY</t>
  </si>
  <si>
    <t>ARAUCA - SANTIAGO PEREZ QUIROZ</t>
  </si>
  <si>
    <t>AEROPUERTO NACIONAL</t>
  </si>
  <si>
    <t>TOTAL PROGRAMADO</t>
  </si>
  <si>
    <t>EMPRESAS  NACIONALES</t>
  </si>
  <si>
    <t>AEROLINEA NACIONAL</t>
  </si>
  <si>
    <t>La Aerolinea Satena no presento informacion.</t>
  </si>
  <si>
    <t>Fuente: Torre de Control/Itinerarios/Aerolineas</t>
  </si>
  <si>
    <t>CUMPLIMIENTO AEROPUERTO</t>
  </si>
  <si>
    <t>CUMPLIMIENTO 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</si>
</sst>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Border="1" applyAlignment="1"/>
    <xf numFmtId="9" fontId="6" fillId="0" borderId="0" xfId="0" applyNumberFormat="1" applyFont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0" fillId="4" borderId="3" xfId="0" applyNumberFormat="1" applyFont="1" applyFill="1" applyBorder="1"/>
    <xf numFmtId="9" fontId="10" fillId="4" borderId="3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 indent="1"/>
    </xf>
    <xf numFmtId="0" fontId="10" fillId="0" borderId="4" xfId="0" applyNumberFormat="1" applyFont="1" applyBorder="1"/>
    <xf numFmtId="9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indent="2"/>
    </xf>
    <xf numFmtId="0" fontId="11" fillId="0" borderId="4" xfId="0" applyNumberFormat="1" applyFont="1" applyBorder="1"/>
    <xf numFmtId="0" fontId="10" fillId="5" borderId="3" xfId="0" applyFont="1" applyFill="1" applyBorder="1" applyAlignment="1">
      <alignment horizontal="left"/>
    </xf>
    <xf numFmtId="0" fontId="10" fillId="5" borderId="3" xfId="0" applyNumberFormat="1" applyFont="1" applyFill="1" applyBorder="1"/>
    <xf numFmtId="0" fontId="10" fillId="3" borderId="2" xfId="0" applyFont="1" applyFill="1" applyBorder="1"/>
    <xf numFmtId="0" fontId="10" fillId="0" borderId="4" xfId="0" applyFont="1" applyBorder="1" applyAlignment="1">
      <alignment horizontal="left" indent="2"/>
    </xf>
    <xf numFmtId="0" fontId="11" fillId="0" borderId="4" xfId="0" applyFont="1" applyBorder="1" applyAlignment="1">
      <alignment horizontal="left" indent="3"/>
    </xf>
    <xf numFmtId="0" fontId="10" fillId="3" borderId="4" xfId="0" applyFont="1" applyFill="1" applyBorder="1" applyAlignment="1">
      <alignment horizontal="left" indent="1"/>
    </xf>
    <xf numFmtId="0" fontId="10" fillId="3" borderId="4" xfId="0" applyNumberFormat="1" applyFont="1" applyFill="1" applyBorder="1"/>
    <xf numFmtId="9" fontId="10" fillId="3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indent="2"/>
    </xf>
    <xf numFmtId="0" fontId="10" fillId="0" borderId="4" xfId="0" applyNumberFormat="1" applyFont="1" applyFill="1" applyBorder="1"/>
    <xf numFmtId="9" fontId="10" fillId="0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9" fontId="10" fillId="0" borderId="3" xfId="0" applyNumberFormat="1" applyFont="1" applyFill="1" applyBorder="1" applyAlignment="1">
      <alignment horizontal="center"/>
    </xf>
    <xf numFmtId="0" fontId="11" fillId="0" borderId="3" xfId="0" applyNumberFormat="1" applyFont="1" applyFill="1" applyBorder="1"/>
    <xf numFmtId="0" fontId="10" fillId="2" borderId="3" xfId="0" applyFont="1" applyFill="1" applyBorder="1" applyAlignment="1">
      <alignment horizontal="left"/>
    </xf>
    <xf numFmtId="9" fontId="10" fillId="2" borderId="3" xfId="0" applyNumberFormat="1" applyFont="1" applyFill="1" applyBorder="1" applyAlignment="1">
      <alignment horizontal="center"/>
    </xf>
    <xf numFmtId="0" fontId="11" fillId="2" borderId="3" xfId="0" applyNumberFormat="1" applyFont="1" applyFill="1" applyBorder="1"/>
    <xf numFmtId="9" fontId="10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3" borderId="2" xfId="0" applyFont="1" applyFill="1" applyBorder="1"/>
    <xf numFmtId="9" fontId="6" fillId="4" borderId="3" xfId="0" applyNumberFormat="1" applyFont="1" applyFill="1" applyBorder="1" applyAlignment="1">
      <alignment horizontal="center"/>
    </xf>
    <xf numFmtId="9" fontId="6" fillId="3" borderId="4" xfId="0" applyNumberFormat="1" applyFont="1" applyFill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12" fontId="10" fillId="3" borderId="1" xfId="0" applyNumberFormat="1" applyFont="1" applyFill="1" applyBorder="1" applyAlignment="1">
      <alignment horizontal="center" vertical="center" wrapText="1"/>
    </xf>
    <xf numFmtId="12" fontId="10" fillId="3" borderId="2" xfId="0" applyNumberFormat="1" applyFont="1" applyFill="1" applyBorder="1" applyAlignment="1">
      <alignment horizontal="center" vertical="center" wrapText="1"/>
    </xf>
    <xf numFmtId="164" fontId="10" fillId="3" borderId="1" xfId="6" applyNumberFormat="1" applyFont="1" applyFill="1" applyBorder="1" applyAlignment="1">
      <alignment horizontal="center" vertical="center" wrapText="1"/>
    </xf>
    <xf numFmtId="164" fontId="10" fillId="3" borderId="2" xfId="6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12" fontId="10" fillId="3" borderId="4" xfId="0" applyNumberFormat="1" applyFont="1" applyFill="1" applyBorder="1" applyAlignment="1">
      <alignment horizontal="center" vertical="center" wrapText="1"/>
    </xf>
    <xf numFmtId="164" fontId="10" fillId="3" borderId="4" xfId="6" applyNumberFormat="1" applyFont="1" applyFill="1" applyBorder="1" applyAlignment="1">
      <alignment horizontal="center" vertical="center" wrapText="1"/>
    </xf>
    <xf numFmtId="9" fontId="10" fillId="3" borderId="4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9" fontId="10" fillId="5" borderId="4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0" fillId="5" borderId="2" xfId="0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5" xfId="0" applyFont="1" applyBorder="1" applyAlignment="1">
      <alignment horizontal="left"/>
    </xf>
  </cellXfs>
  <cellStyles count="7">
    <cellStyle name="Millares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F11" sqref="F11"/>
    </sheetView>
  </sheetViews>
  <sheetFormatPr baseColWidth="10" defaultRowHeight="14.4" x14ac:dyDescent="0.3"/>
  <cols>
    <col min="2" max="2" width="37.44140625" bestFit="1" customWidth="1"/>
    <col min="3" max="3" width="21.44140625" bestFit="1" customWidth="1"/>
    <col min="4" max="4" width="19.109375" style="7" customWidth="1"/>
    <col min="5" max="5" width="11.88671875" bestFit="1" customWidth="1"/>
  </cols>
  <sheetData>
    <row r="1" spans="1:4" ht="15.6" x14ac:dyDescent="0.3">
      <c r="A1" s="1" t="s">
        <v>8</v>
      </c>
    </row>
    <row r="2" spans="1:4" x14ac:dyDescent="0.3">
      <c r="A2" s="2" t="s">
        <v>9</v>
      </c>
    </row>
    <row r="3" spans="1:4" x14ac:dyDescent="0.3">
      <c r="A3" s="3" t="s">
        <v>11</v>
      </c>
    </row>
    <row r="5" spans="1:4" ht="15" thickBot="1" x14ac:dyDescent="0.35"/>
    <row r="6" spans="1:4" ht="14.4" customHeight="1" x14ac:dyDescent="0.3">
      <c r="B6" s="43" t="s">
        <v>74</v>
      </c>
      <c r="C6" s="45" t="s">
        <v>75</v>
      </c>
      <c r="D6" s="47" t="s">
        <v>91</v>
      </c>
    </row>
    <row r="7" spans="1:4" ht="15" thickBot="1" x14ac:dyDescent="0.35">
      <c r="B7" s="44"/>
      <c r="C7" s="46"/>
      <c r="D7" s="48"/>
    </row>
    <row r="8" spans="1:4" ht="15" thickBot="1" x14ac:dyDescent="0.35">
      <c r="B8" s="8" t="s">
        <v>45</v>
      </c>
      <c r="C8" s="9">
        <v>8</v>
      </c>
      <c r="D8" s="10">
        <f>(C9+C11)/C8</f>
        <v>1</v>
      </c>
    </row>
    <row r="9" spans="1:4" x14ac:dyDescent="0.3">
      <c r="B9" s="21" t="s">
        <v>73</v>
      </c>
      <c r="C9" s="22">
        <v>3</v>
      </c>
      <c r="D9" s="49"/>
    </row>
    <row r="10" spans="1:4" x14ac:dyDescent="0.3">
      <c r="B10" s="11" t="s">
        <v>6</v>
      </c>
      <c r="C10" s="12">
        <v>5</v>
      </c>
      <c r="D10" s="50"/>
    </row>
    <row r="11" spans="1:4" ht="15" thickBot="1" x14ac:dyDescent="0.35">
      <c r="B11" s="14" t="s">
        <v>5</v>
      </c>
      <c r="C11" s="15">
        <v>5</v>
      </c>
      <c r="D11" s="51"/>
    </row>
    <row r="12" spans="1:4" ht="15" thickBot="1" x14ac:dyDescent="0.35">
      <c r="B12" s="8" t="s">
        <v>46</v>
      </c>
      <c r="C12" s="9">
        <v>76</v>
      </c>
      <c r="D12" s="10">
        <f>(C13+C17+C16+C18-C15)/C12</f>
        <v>0.89473684210526316</v>
      </c>
    </row>
    <row r="13" spans="1:4" x14ac:dyDescent="0.3">
      <c r="B13" s="21" t="s">
        <v>73</v>
      </c>
      <c r="C13" s="22">
        <v>65</v>
      </c>
      <c r="D13" s="49"/>
    </row>
    <row r="14" spans="1:4" x14ac:dyDescent="0.3">
      <c r="B14" s="11" t="s">
        <v>6</v>
      </c>
      <c r="C14" s="12">
        <v>11</v>
      </c>
      <c r="D14" s="50"/>
    </row>
    <row r="15" spans="1:4" x14ac:dyDescent="0.3">
      <c r="B15" s="14" t="s">
        <v>1</v>
      </c>
      <c r="C15" s="15">
        <v>4</v>
      </c>
      <c r="D15" s="50"/>
    </row>
    <row r="16" spans="1:4" x14ac:dyDescent="0.3">
      <c r="B16" s="14" t="s">
        <v>2</v>
      </c>
      <c r="C16" s="15">
        <v>1</v>
      </c>
      <c r="D16" s="50"/>
    </row>
    <row r="17" spans="2:4" x14ac:dyDescent="0.3">
      <c r="B17" s="14" t="s">
        <v>5</v>
      </c>
      <c r="C17" s="15">
        <v>4</v>
      </c>
      <c r="D17" s="50"/>
    </row>
    <row r="18" spans="2:4" ht="15" thickBot="1" x14ac:dyDescent="0.35">
      <c r="B18" s="14" t="s">
        <v>3</v>
      </c>
      <c r="C18" s="15">
        <v>2</v>
      </c>
      <c r="D18" s="51"/>
    </row>
    <row r="19" spans="2:4" ht="15" thickBot="1" x14ac:dyDescent="0.35">
      <c r="B19" s="8" t="s">
        <v>48</v>
      </c>
      <c r="C19" s="9">
        <v>2592</v>
      </c>
      <c r="D19" s="10">
        <f>(C20+C22+C23+C27+C28+C29+C30-C25)/C19</f>
        <v>0.90972222222222221</v>
      </c>
    </row>
    <row r="20" spans="2:4" x14ac:dyDescent="0.3">
      <c r="B20" s="21" t="s">
        <v>73</v>
      </c>
      <c r="C20" s="22">
        <v>1912</v>
      </c>
      <c r="D20" s="49"/>
    </row>
    <row r="21" spans="2:4" x14ac:dyDescent="0.3">
      <c r="B21" s="11" t="s">
        <v>0</v>
      </c>
      <c r="C21" s="12">
        <v>40</v>
      </c>
      <c r="D21" s="50"/>
    </row>
    <row r="22" spans="2:4" x14ac:dyDescent="0.3">
      <c r="B22" s="14" t="s">
        <v>5</v>
      </c>
      <c r="C22" s="15">
        <v>37</v>
      </c>
      <c r="D22" s="50"/>
    </row>
    <row r="23" spans="2:4" x14ac:dyDescent="0.3">
      <c r="B23" s="14" t="s">
        <v>3</v>
      </c>
      <c r="C23" s="15">
        <v>3</v>
      </c>
      <c r="D23" s="50"/>
    </row>
    <row r="24" spans="2:4" x14ac:dyDescent="0.3">
      <c r="B24" s="11" t="s">
        <v>6</v>
      </c>
      <c r="C24" s="12">
        <v>640</v>
      </c>
      <c r="D24" s="50"/>
    </row>
    <row r="25" spans="2:4" x14ac:dyDescent="0.3">
      <c r="B25" s="14" t="s">
        <v>7</v>
      </c>
      <c r="C25" s="15">
        <v>56</v>
      </c>
      <c r="D25" s="50"/>
    </row>
    <row r="26" spans="2:4" x14ac:dyDescent="0.3">
      <c r="B26" s="14" t="s">
        <v>1</v>
      </c>
      <c r="C26" s="15">
        <v>122</v>
      </c>
      <c r="D26" s="50"/>
    </row>
    <row r="27" spans="2:4" x14ac:dyDescent="0.3">
      <c r="B27" s="14" t="s">
        <v>2</v>
      </c>
      <c r="C27" s="15">
        <v>63</v>
      </c>
      <c r="D27" s="50"/>
    </row>
    <row r="28" spans="2:4" x14ac:dyDescent="0.3">
      <c r="B28" s="14" t="s">
        <v>5</v>
      </c>
      <c r="C28" s="15">
        <v>233</v>
      </c>
      <c r="D28" s="50"/>
    </row>
    <row r="29" spans="2:4" x14ac:dyDescent="0.3">
      <c r="B29" s="14" t="s">
        <v>3</v>
      </c>
      <c r="C29" s="15">
        <v>132</v>
      </c>
      <c r="D29" s="50"/>
    </row>
    <row r="30" spans="2:4" ht="15" thickBot="1" x14ac:dyDescent="0.35">
      <c r="B30" s="14" t="s">
        <v>4</v>
      </c>
      <c r="C30" s="15">
        <v>34</v>
      </c>
      <c r="D30" s="51"/>
    </row>
    <row r="31" spans="2:4" ht="15" thickBot="1" x14ac:dyDescent="0.35">
      <c r="B31" s="8" t="s">
        <v>47</v>
      </c>
      <c r="C31" s="9">
        <v>17</v>
      </c>
      <c r="D31" s="10">
        <f>(C32+C34+C35)/C31</f>
        <v>1</v>
      </c>
    </row>
    <row r="32" spans="2:4" x14ac:dyDescent="0.3">
      <c r="B32" s="21" t="s">
        <v>73</v>
      </c>
      <c r="C32" s="22">
        <v>15</v>
      </c>
      <c r="D32" s="49"/>
    </row>
    <row r="33" spans="2:4" x14ac:dyDescent="0.3">
      <c r="B33" s="11" t="s">
        <v>6</v>
      </c>
      <c r="C33" s="12">
        <v>2</v>
      </c>
      <c r="D33" s="50"/>
    </row>
    <row r="34" spans="2:4" x14ac:dyDescent="0.3">
      <c r="B34" s="14" t="s">
        <v>5</v>
      </c>
      <c r="C34" s="15">
        <v>1</v>
      </c>
      <c r="D34" s="50"/>
    </row>
    <row r="35" spans="2:4" ht="15" thickBot="1" x14ac:dyDescent="0.35">
      <c r="B35" s="14" t="s">
        <v>3</v>
      </c>
      <c r="C35" s="15">
        <v>1</v>
      </c>
      <c r="D35" s="51"/>
    </row>
    <row r="36" spans="2:4" ht="15" thickBot="1" x14ac:dyDescent="0.35">
      <c r="B36" s="8" t="s">
        <v>49</v>
      </c>
      <c r="C36" s="9">
        <v>288</v>
      </c>
      <c r="D36" s="10">
        <f>(C37+C41+C42+C43-C39)/C36</f>
        <v>0.9375</v>
      </c>
    </row>
    <row r="37" spans="2:4" x14ac:dyDescent="0.3">
      <c r="B37" s="21" t="s">
        <v>73</v>
      </c>
      <c r="C37" s="22">
        <v>205</v>
      </c>
      <c r="D37" s="49"/>
    </row>
    <row r="38" spans="2:4" x14ac:dyDescent="0.3">
      <c r="B38" s="11" t="s">
        <v>6</v>
      </c>
      <c r="C38" s="12">
        <v>83</v>
      </c>
      <c r="D38" s="50"/>
    </row>
    <row r="39" spans="2:4" x14ac:dyDescent="0.3">
      <c r="B39" s="14" t="s">
        <v>1</v>
      </c>
      <c r="C39" s="15">
        <v>7</v>
      </c>
      <c r="D39" s="50"/>
    </row>
    <row r="40" spans="2:4" x14ac:dyDescent="0.3">
      <c r="B40" s="14" t="s">
        <v>2</v>
      </c>
      <c r="C40" s="15">
        <v>4</v>
      </c>
      <c r="D40" s="50"/>
    </row>
    <row r="41" spans="2:4" x14ac:dyDescent="0.3">
      <c r="B41" s="14" t="s">
        <v>5</v>
      </c>
      <c r="C41" s="15">
        <v>46</v>
      </c>
      <c r="D41" s="50"/>
    </row>
    <row r="42" spans="2:4" x14ac:dyDescent="0.3">
      <c r="B42" s="14" t="s">
        <v>3</v>
      </c>
      <c r="C42" s="15">
        <v>24</v>
      </c>
      <c r="D42" s="50"/>
    </row>
    <row r="43" spans="2:4" ht="15" thickBot="1" x14ac:dyDescent="0.35">
      <c r="B43" s="14" t="s">
        <v>4</v>
      </c>
      <c r="C43" s="15">
        <v>2</v>
      </c>
      <c r="D43" s="51"/>
    </row>
    <row r="44" spans="2:4" ht="15" thickBot="1" x14ac:dyDescent="0.35">
      <c r="B44" s="8" t="s">
        <v>50</v>
      </c>
      <c r="C44" s="9">
        <v>137</v>
      </c>
      <c r="D44" s="10">
        <f>(C45+C47+C50+C51+C52-C49)/C44</f>
        <v>0.98540145985401462</v>
      </c>
    </row>
    <row r="45" spans="2:4" x14ac:dyDescent="0.3">
      <c r="B45" s="21" t="s">
        <v>73</v>
      </c>
      <c r="C45" s="22">
        <v>107</v>
      </c>
      <c r="D45" s="49"/>
    </row>
    <row r="46" spans="2:4" x14ac:dyDescent="0.3">
      <c r="B46" s="11" t="s">
        <v>0</v>
      </c>
      <c r="C46" s="12">
        <v>6</v>
      </c>
      <c r="D46" s="50"/>
    </row>
    <row r="47" spans="2:4" x14ac:dyDescent="0.3">
      <c r="B47" s="14" t="s">
        <v>5</v>
      </c>
      <c r="C47" s="15">
        <v>6</v>
      </c>
      <c r="D47" s="50"/>
    </row>
    <row r="48" spans="2:4" x14ac:dyDescent="0.3">
      <c r="B48" s="11" t="s">
        <v>6</v>
      </c>
      <c r="C48" s="12">
        <v>24</v>
      </c>
      <c r="D48" s="50"/>
    </row>
    <row r="49" spans="2:4" x14ac:dyDescent="0.3">
      <c r="B49" s="14" t="s">
        <v>1</v>
      </c>
      <c r="C49" s="15">
        <v>1</v>
      </c>
      <c r="D49" s="50"/>
    </row>
    <row r="50" spans="2:4" x14ac:dyDescent="0.3">
      <c r="B50" s="14" t="s">
        <v>5</v>
      </c>
      <c r="C50" s="15">
        <v>18</v>
      </c>
      <c r="D50" s="50"/>
    </row>
    <row r="51" spans="2:4" x14ac:dyDescent="0.3">
      <c r="B51" s="14" t="s">
        <v>3</v>
      </c>
      <c r="C51" s="15">
        <v>4</v>
      </c>
      <c r="D51" s="50"/>
    </row>
    <row r="52" spans="2:4" ht="15" thickBot="1" x14ac:dyDescent="0.35">
      <c r="B52" s="14" t="s">
        <v>4</v>
      </c>
      <c r="C52" s="15">
        <v>1</v>
      </c>
      <c r="D52" s="51"/>
    </row>
    <row r="53" spans="2:4" ht="15" thickBot="1" x14ac:dyDescent="0.35">
      <c r="B53" s="8" t="s">
        <v>51</v>
      </c>
      <c r="C53" s="9">
        <v>17</v>
      </c>
      <c r="D53" s="10">
        <f>(C54+C56+C57+C59)/C53</f>
        <v>1</v>
      </c>
    </row>
    <row r="54" spans="2:4" x14ac:dyDescent="0.3">
      <c r="B54" s="21" t="s">
        <v>73</v>
      </c>
      <c r="C54" s="22">
        <v>11</v>
      </c>
      <c r="D54" s="49"/>
    </row>
    <row r="55" spans="2:4" x14ac:dyDescent="0.3">
      <c r="B55" s="11" t="s">
        <v>0</v>
      </c>
      <c r="C55" s="12">
        <v>5</v>
      </c>
      <c r="D55" s="50"/>
    </row>
    <row r="56" spans="2:4" x14ac:dyDescent="0.3">
      <c r="B56" s="14" t="s">
        <v>5</v>
      </c>
      <c r="C56" s="15">
        <v>4</v>
      </c>
      <c r="D56" s="50"/>
    </row>
    <row r="57" spans="2:4" x14ac:dyDescent="0.3">
      <c r="B57" s="14" t="s">
        <v>3</v>
      </c>
      <c r="C57" s="15">
        <v>1</v>
      </c>
      <c r="D57" s="50"/>
    </row>
    <row r="58" spans="2:4" x14ac:dyDescent="0.3">
      <c r="B58" s="11" t="s">
        <v>6</v>
      </c>
      <c r="C58" s="12">
        <v>1</v>
      </c>
      <c r="D58" s="50"/>
    </row>
    <row r="59" spans="2:4" ht="15" thickBot="1" x14ac:dyDescent="0.35">
      <c r="B59" s="14" t="s">
        <v>4</v>
      </c>
      <c r="C59" s="15">
        <v>1</v>
      </c>
      <c r="D59" s="51"/>
    </row>
    <row r="60" spans="2:4" ht="15" thickBot="1" x14ac:dyDescent="0.35">
      <c r="B60" s="8" t="s">
        <v>63</v>
      </c>
      <c r="C60" s="9">
        <v>30</v>
      </c>
      <c r="D60" s="10">
        <f>(C61+C63)/C60</f>
        <v>1</v>
      </c>
    </row>
    <row r="61" spans="2:4" x14ac:dyDescent="0.3">
      <c r="B61" s="21" t="s">
        <v>73</v>
      </c>
      <c r="C61" s="22">
        <v>28</v>
      </c>
      <c r="D61" s="49"/>
    </row>
    <row r="62" spans="2:4" x14ac:dyDescent="0.3">
      <c r="B62" s="11" t="s">
        <v>6</v>
      </c>
      <c r="C62" s="12">
        <v>2</v>
      </c>
      <c r="D62" s="50"/>
    </row>
    <row r="63" spans="2:4" ht="15" thickBot="1" x14ac:dyDescent="0.35">
      <c r="B63" s="14" t="s">
        <v>5</v>
      </c>
      <c r="C63" s="15">
        <v>2</v>
      </c>
      <c r="D63" s="51"/>
    </row>
    <row r="64" spans="2:4" ht="15" thickBot="1" x14ac:dyDescent="0.35">
      <c r="B64" s="8" t="s">
        <v>67</v>
      </c>
      <c r="C64" s="9">
        <v>9</v>
      </c>
      <c r="D64" s="10">
        <f>(0+C66+C68)/C64</f>
        <v>1</v>
      </c>
    </row>
    <row r="65" spans="2:4" x14ac:dyDescent="0.3">
      <c r="B65" s="11" t="s">
        <v>0</v>
      </c>
      <c r="C65" s="12">
        <v>1</v>
      </c>
      <c r="D65" s="49"/>
    </row>
    <row r="66" spans="2:4" x14ac:dyDescent="0.3">
      <c r="B66" s="14" t="s">
        <v>5</v>
      </c>
      <c r="C66" s="15">
        <v>1</v>
      </c>
      <c r="D66" s="50"/>
    </row>
    <row r="67" spans="2:4" x14ac:dyDescent="0.3">
      <c r="B67" s="11" t="s">
        <v>6</v>
      </c>
      <c r="C67" s="12">
        <v>8</v>
      </c>
      <c r="D67" s="50"/>
    </row>
    <row r="68" spans="2:4" ht="15" thickBot="1" x14ac:dyDescent="0.35">
      <c r="B68" s="14" t="s">
        <v>5</v>
      </c>
      <c r="C68" s="15">
        <v>8</v>
      </c>
      <c r="D68" s="51"/>
    </row>
    <row r="69" spans="2:4" ht="15" thickBot="1" x14ac:dyDescent="0.35">
      <c r="B69" s="8" t="s">
        <v>59</v>
      </c>
      <c r="C69" s="9">
        <v>414</v>
      </c>
      <c r="D69" s="10">
        <f>(C70+C72+C73+C77+C78+C79-C75)/C69</f>
        <v>0.99275362318840576</v>
      </c>
    </row>
    <row r="70" spans="2:4" x14ac:dyDescent="0.3">
      <c r="B70" s="21" t="s">
        <v>73</v>
      </c>
      <c r="C70" s="22">
        <v>338</v>
      </c>
      <c r="D70" s="49"/>
    </row>
    <row r="71" spans="2:4" x14ac:dyDescent="0.3">
      <c r="B71" s="11" t="s">
        <v>0</v>
      </c>
      <c r="C71" s="12">
        <v>6</v>
      </c>
      <c r="D71" s="50"/>
    </row>
    <row r="72" spans="2:4" x14ac:dyDescent="0.3">
      <c r="B72" s="14" t="s">
        <v>5</v>
      </c>
      <c r="C72" s="15">
        <v>5</v>
      </c>
      <c r="D72" s="50"/>
    </row>
    <row r="73" spans="2:4" x14ac:dyDescent="0.3">
      <c r="B73" s="14" t="s">
        <v>4</v>
      </c>
      <c r="C73" s="15">
        <v>1</v>
      </c>
      <c r="D73" s="50"/>
    </row>
    <row r="74" spans="2:4" x14ac:dyDescent="0.3">
      <c r="B74" s="11" t="s">
        <v>6</v>
      </c>
      <c r="C74" s="12">
        <v>70</v>
      </c>
      <c r="D74" s="50"/>
    </row>
    <row r="75" spans="2:4" x14ac:dyDescent="0.3">
      <c r="B75" s="14" t="s">
        <v>7</v>
      </c>
      <c r="C75" s="15">
        <v>1</v>
      </c>
      <c r="D75" s="50"/>
    </row>
    <row r="76" spans="2:4" x14ac:dyDescent="0.3">
      <c r="B76" s="14" t="s">
        <v>1</v>
      </c>
      <c r="C76" s="15">
        <v>1</v>
      </c>
      <c r="D76" s="50"/>
    </row>
    <row r="77" spans="2:4" x14ac:dyDescent="0.3">
      <c r="B77" s="14" t="s">
        <v>2</v>
      </c>
      <c r="C77" s="15">
        <v>6</v>
      </c>
      <c r="D77" s="50"/>
    </row>
    <row r="78" spans="2:4" x14ac:dyDescent="0.3">
      <c r="B78" s="14" t="s">
        <v>5</v>
      </c>
      <c r="C78" s="15">
        <v>48</v>
      </c>
      <c r="D78" s="50"/>
    </row>
    <row r="79" spans="2:4" ht="15" thickBot="1" x14ac:dyDescent="0.35">
      <c r="B79" s="14" t="s">
        <v>3</v>
      </c>
      <c r="C79" s="15">
        <v>14</v>
      </c>
      <c r="D79" s="51"/>
    </row>
    <row r="80" spans="2:4" ht="15" thickBot="1" x14ac:dyDescent="0.35">
      <c r="B80" s="8" t="s">
        <v>43</v>
      </c>
      <c r="C80" s="9">
        <v>17</v>
      </c>
      <c r="D80" s="10">
        <f>(C81+C83+C86-C85)/C80</f>
        <v>0.88235294117647056</v>
      </c>
    </row>
    <row r="81" spans="2:5" x14ac:dyDescent="0.3">
      <c r="B81" s="21" t="s">
        <v>73</v>
      </c>
      <c r="C81" s="22">
        <v>12</v>
      </c>
      <c r="D81" s="49"/>
    </row>
    <row r="82" spans="2:5" x14ac:dyDescent="0.3">
      <c r="B82" s="11" t="s">
        <v>0</v>
      </c>
      <c r="C82" s="12">
        <v>2</v>
      </c>
      <c r="D82" s="50"/>
    </row>
    <row r="83" spans="2:5" x14ac:dyDescent="0.3">
      <c r="B83" s="14" t="s">
        <v>5</v>
      </c>
      <c r="C83" s="15">
        <v>2</v>
      </c>
      <c r="D83" s="50"/>
    </row>
    <row r="84" spans="2:5" x14ac:dyDescent="0.3">
      <c r="B84" s="11" t="s">
        <v>6</v>
      </c>
      <c r="C84" s="12">
        <v>3</v>
      </c>
      <c r="D84" s="50"/>
    </row>
    <row r="85" spans="2:5" x14ac:dyDescent="0.3">
      <c r="B85" s="14" t="s">
        <v>7</v>
      </c>
      <c r="C85" s="15">
        <v>1</v>
      </c>
      <c r="D85" s="50"/>
    </row>
    <row r="86" spans="2:5" ht="15" thickBot="1" x14ac:dyDescent="0.35">
      <c r="B86" s="14" t="s">
        <v>5</v>
      </c>
      <c r="C86" s="15">
        <v>2</v>
      </c>
      <c r="D86" s="51"/>
    </row>
    <row r="87" spans="2:5" ht="15" thickBot="1" x14ac:dyDescent="0.35">
      <c r="B87" s="16" t="s">
        <v>76</v>
      </c>
      <c r="C87" s="17">
        <f>C8+C12+C19+C31+C36+C44+C53+C60+C64+C69+C80</f>
        <v>3605</v>
      </c>
      <c r="D87" s="47">
        <f>(C88+C11+C16+C17+C18+C22+C23+C27+C28+C29+C30+C34+C35+C40+C41+C42+C43+C47+C50+C51+C52+C56+C57+C59+C63+C66+C68+C72+C73+C77+C78+C79+C83+C86-C25-C75-C85)/C87</f>
        <v>0.93037447988904298</v>
      </c>
    </row>
    <row r="88" spans="2:5" ht="15" thickBot="1" x14ac:dyDescent="0.35">
      <c r="B88" s="18" t="s">
        <v>77</v>
      </c>
      <c r="C88" s="18">
        <f>C9+C13+C20+C32+C37+C45+C54+C61+C70+C81</f>
        <v>2696</v>
      </c>
      <c r="D88" s="48"/>
    </row>
    <row r="89" spans="2:5" x14ac:dyDescent="0.3">
      <c r="B89" s="42" t="s">
        <v>90</v>
      </c>
      <c r="C89" s="42"/>
      <c r="D89" s="42"/>
      <c r="E89" s="42"/>
    </row>
  </sheetData>
  <mergeCells count="16">
    <mergeCell ref="B89:E89"/>
    <mergeCell ref="B6:B7"/>
    <mergeCell ref="C6:C7"/>
    <mergeCell ref="D6:D7"/>
    <mergeCell ref="D87:D88"/>
    <mergeCell ref="D81:D86"/>
    <mergeCell ref="D65:D68"/>
    <mergeCell ref="D70:D79"/>
    <mergeCell ref="D61:D63"/>
    <mergeCell ref="D54:D59"/>
    <mergeCell ref="D45:D52"/>
    <mergeCell ref="D37:D43"/>
    <mergeCell ref="D32:D35"/>
    <mergeCell ref="D20:D30"/>
    <mergeCell ref="D9:D11"/>
    <mergeCell ref="D13:D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9"/>
  <sheetViews>
    <sheetView zoomScaleNormal="100" workbookViewId="0">
      <selection activeCell="G13" sqref="G13"/>
    </sheetView>
  </sheetViews>
  <sheetFormatPr baseColWidth="10" defaultRowHeight="14.4" x14ac:dyDescent="0.3"/>
  <cols>
    <col min="2" max="2" width="36.109375" bestFit="1" customWidth="1"/>
    <col min="3" max="3" width="21.44140625" bestFit="1" customWidth="1"/>
    <col min="4" max="4" width="19.21875" style="7" customWidth="1"/>
    <col min="5" max="5" width="11.88671875" bestFit="1" customWidth="1"/>
  </cols>
  <sheetData>
    <row r="1" spans="1:4" ht="15.6" x14ac:dyDescent="0.3">
      <c r="A1" s="34" t="s">
        <v>8</v>
      </c>
    </row>
    <row r="2" spans="1:4" x14ac:dyDescent="0.3">
      <c r="A2" s="2" t="s">
        <v>85</v>
      </c>
    </row>
    <row r="3" spans="1:4" x14ac:dyDescent="0.3">
      <c r="A3" s="35" t="s">
        <v>11</v>
      </c>
    </row>
    <row r="5" spans="1:4" ht="15" thickBot="1" x14ac:dyDescent="0.35"/>
    <row r="6" spans="1:4" x14ac:dyDescent="0.3">
      <c r="B6" s="43" t="s">
        <v>85</v>
      </c>
      <c r="C6" s="45" t="s">
        <v>75</v>
      </c>
      <c r="D6" s="47" t="s">
        <v>91</v>
      </c>
    </row>
    <row r="7" spans="1:4" ht="15" thickBot="1" x14ac:dyDescent="0.35">
      <c r="B7" s="52"/>
      <c r="C7" s="53"/>
      <c r="D7" s="54"/>
    </row>
    <row r="8" spans="1:4" ht="15" thickBot="1" x14ac:dyDescent="0.35">
      <c r="B8" s="8" t="s">
        <v>44</v>
      </c>
      <c r="C8" s="9">
        <v>217</v>
      </c>
      <c r="D8" s="10">
        <f>(C9+C11+C12+C16+C17+C18+C19-C14)/C8</f>
        <v>0.89861751152073732</v>
      </c>
    </row>
    <row r="9" spans="1:4" x14ac:dyDescent="0.3">
      <c r="B9" s="21" t="s">
        <v>73</v>
      </c>
      <c r="C9" s="22">
        <v>132</v>
      </c>
      <c r="D9" s="33"/>
    </row>
    <row r="10" spans="1:4" x14ac:dyDescent="0.3">
      <c r="B10" s="11" t="s">
        <v>0</v>
      </c>
      <c r="C10" s="12">
        <v>7</v>
      </c>
      <c r="D10" s="33"/>
    </row>
    <row r="11" spans="1:4" x14ac:dyDescent="0.3">
      <c r="B11" s="14" t="s">
        <v>5</v>
      </c>
      <c r="C11" s="15">
        <v>3</v>
      </c>
      <c r="D11" s="33"/>
    </row>
    <row r="12" spans="1:4" x14ac:dyDescent="0.3">
      <c r="B12" s="14" t="s">
        <v>4</v>
      </c>
      <c r="C12" s="15">
        <v>4</v>
      </c>
      <c r="D12" s="33"/>
    </row>
    <row r="13" spans="1:4" x14ac:dyDescent="0.3">
      <c r="B13" s="11" t="s">
        <v>6</v>
      </c>
      <c r="C13" s="12">
        <v>78</v>
      </c>
      <c r="D13" s="33"/>
    </row>
    <row r="14" spans="1:4" x14ac:dyDescent="0.3">
      <c r="B14" s="14" t="s">
        <v>7</v>
      </c>
      <c r="C14" s="15">
        <v>4</v>
      </c>
      <c r="D14" s="33"/>
    </row>
    <row r="15" spans="1:4" x14ac:dyDescent="0.3">
      <c r="B15" s="14" t="s">
        <v>1</v>
      </c>
      <c r="C15" s="15">
        <v>14</v>
      </c>
      <c r="D15" s="33"/>
    </row>
    <row r="16" spans="1:4" x14ac:dyDescent="0.3">
      <c r="B16" s="14" t="s">
        <v>2</v>
      </c>
      <c r="C16" s="15">
        <v>18</v>
      </c>
      <c r="D16" s="33"/>
    </row>
    <row r="17" spans="2:4" x14ac:dyDescent="0.3">
      <c r="B17" s="14" t="s">
        <v>5</v>
      </c>
      <c r="C17" s="15">
        <v>11</v>
      </c>
      <c r="D17" s="33"/>
    </row>
    <row r="18" spans="2:4" x14ac:dyDescent="0.3">
      <c r="B18" s="14" t="s">
        <v>3</v>
      </c>
      <c r="C18" s="15">
        <v>19</v>
      </c>
      <c r="D18" s="33"/>
    </row>
    <row r="19" spans="2:4" ht="15" thickBot="1" x14ac:dyDescent="0.35">
      <c r="B19" s="14" t="s">
        <v>4</v>
      </c>
      <c r="C19" s="15">
        <v>12</v>
      </c>
      <c r="D19" s="33"/>
    </row>
    <row r="20" spans="2:4" ht="15" thickBot="1" x14ac:dyDescent="0.35">
      <c r="B20" s="8" t="s">
        <v>84</v>
      </c>
      <c r="C20" s="9">
        <v>45</v>
      </c>
      <c r="D20" s="10">
        <f>(C21+C23+C26+C27+C28)/C20</f>
        <v>0.82222222222222219</v>
      </c>
    </row>
    <row r="21" spans="2:4" x14ac:dyDescent="0.3">
      <c r="B21" s="21" t="s">
        <v>73</v>
      </c>
      <c r="C21" s="22">
        <v>20</v>
      </c>
      <c r="D21" s="33"/>
    </row>
    <row r="22" spans="2:4" x14ac:dyDescent="0.3">
      <c r="B22" s="11" t="s">
        <v>0</v>
      </c>
      <c r="C22" s="12">
        <v>2</v>
      </c>
      <c r="D22" s="33"/>
    </row>
    <row r="23" spans="2:4" x14ac:dyDescent="0.3">
      <c r="B23" s="14" t="s">
        <v>3</v>
      </c>
      <c r="C23" s="15">
        <v>2</v>
      </c>
      <c r="D23" s="33"/>
    </row>
    <row r="24" spans="2:4" x14ac:dyDescent="0.3">
      <c r="B24" s="11" t="s">
        <v>6</v>
      </c>
      <c r="C24" s="12">
        <v>23</v>
      </c>
      <c r="D24" s="33"/>
    </row>
    <row r="25" spans="2:4" x14ac:dyDescent="0.3">
      <c r="B25" s="14" t="s">
        <v>1</v>
      </c>
      <c r="C25" s="15">
        <v>8</v>
      </c>
      <c r="D25" s="33"/>
    </row>
    <row r="26" spans="2:4" x14ac:dyDescent="0.3">
      <c r="B26" s="14" t="s">
        <v>2</v>
      </c>
      <c r="C26" s="15">
        <v>7</v>
      </c>
      <c r="D26" s="33"/>
    </row>
    <row r="27" spans="2:4" x14ac:dyDescent="0.3">
      <c r="B27" s="14" t="s">
        <v>3</v>
      </c>
      <c r="C27" s="15">
        <v>5</v>
      </c>
      <c r="D27" s="33"/>
    </row>
    <row r="28" spans="2:4" ht="15" thickBot="1" x14ac:dyDescent="0.35">
      <c r="B28" s="14" t="s">
        <v>4</v>
      </c>
      <c r="C28" s="15">
        <v>3</v>
      </c>
      <c r="D28" s="33"/>
    </row>
    <row r="29" spans="2:4" ht="15" thickBot="1" x14ac:dyDescent="0.35">
      <c r="B29" s="8" t="s">
        <v>45</v>
      </c>
      <c r="C29" s="9">
        <v>239</v>
      </c>
      <c r="D29" s="10">
        <f>(C30+C33+C34+C37+C38+C39+C40)/C29</f>
        <v>0.87447698744769875</v>
      </c>
    </row>
    <row r="30" spans="2:4" x14ac:dyDescent="0.3">
      <c r="B30" s="21" t="s">
        <v>73</v>
      </c>
      <c r="C30" s="22">
        <v>53</v>
      </c>
      <c r="D30" s="33"/>
    </row>
    <row r="31" spans="2:4" x14ac:dyDescent="0.3">
      <c r="B31" s="11" t="s">
        <v>0</v>
      </c>
      <c r="C31" s="12">
        <v>69</v>
      </c>
      <c r="D31" s="33"/>
    </row>
    <row r="32" spans="2:4" x14ac:dyDescent="0.3">
      <c r="B32" s="14" t="s">
        <v>1</v>
      </c>
      <c r="C32" s="15">
        <v>3</v>
      </c>
      <c r="D32" s="33"/>
    </row>
    <row r="33" spans="2:4" x14ac:dyDescent="0.3">
      <c r="B33" s="14" t="s">
        <v>5</v>
      </c>
      <c r="C33" s="15">
        <v>55</v>
      </c>
      <c r="D33" s="33"/>
    </row>
    <row r="34" spans="2:4" x14ac:dyDescent="0.3">
      <c r="B34" s="14" t="s">
        <v>4</v>
      </c>
      <c r="C34" s="15">
        <v>11</v>
      </c>
      <c r="D34" s="33"/>
    </row>
    <row r="35" spans="2:4" x14ac:dyDescent="0.3">
      <c r="B35" s="11" t="s">
        <v>6</v>
      </c>
      <c r="C35" s="12">
        <v>117</v>
      </c>
      <c r="D35" s="33"/>
    </row>
    <row r="36" spans="2:4" x14ac:dyDescent="0.3">
      <c r="B36" s="14" t="s">
        <v>1</v>
      </c>
      <c r="C36" s="15">
        <v>27</v>
      </c>
      <c r="D36" s="33"/>
    </row>
    <row r="37" spans="2:4" x14ac:dyDescent="0.3">
      <c r="B37" s="14" t="s">
        <v>2</v>
      </c>
      <c r="C37" s="15">
        <v>29</v>
      </c>
      <c r="D37" s="33"/>
    </row>
    <row r="38" spans="2:4" x14ac:dyDescent="0.3">
      <c r="B38" s="14" t="s">
        <v>5</v>
      </c>
      <c r="C38" s="15">
        <v>35</v>
      </c>
      <c r="D38" s="33"/>
    </row>
    <row r="39" spans="2:4" x14ac:dyDescent="0.3">
      <c r="B39" s="14" t="s">
        <v>3</v>
      </c>
      <c r="C39" s="15">
        <v>12</v>
      </c>
      <c r="D39" s="33"/>
    </row>
    <row r="40" spans="2:4" ht="15" thickBot="1" x14ac:dyDescent="0.35">
      <c r="B40" s="14" t="s">
        <v>4</v>
      </c>
      <c r="C40" s="15">
        <v>14</v>
      </c>
      <c r="D40" s="33"/>
    </row>
    <row r="41" spans="2:4" ht="15" thickBot="1" x14ac:dyDescent="0.35">
      <c r="B41" s="8" t="s">
        <v>53</v>
      </c>
      <c r="C41" s="9">
        <v>215</v>
      </c>
      <c r="D41" s="10">
        <f>(C42+C45+C46+C50+C51+C52+C53-C48)/C41</f>
        <v>0.80930232558139537</v>
      </c>
    </row>
    <row r="42" spans="2:4" x14ac:dyDescent="0.3">
      <c r="B42" s="21" t="s">
        <v>73</v>
      </c>
      <c r="C42" s="22">
        <v>79</v>
      </c>
      <c r="D42" s="33"/>
    </row>
    <row r="43" spans="2:4" x14ac:dyDescent="0.3">
      <c r="B43" s="11" t="s">
        <v>0</v>
      </c>
      <c r="C43" s="12">
        <v>8</v>
      </c>
      <c r="D43" s="33"/>
    </row>
    <row r="44" spans="2:4" x14ac:dyDescent="0.3">
      <c r="B44" s="14" t="s">
        <v>1</v>
      </c>
      <c r="C44" s="15">
        <v>1</v>
      </c>
      <c r="D44" s="33"/>
    </row>
    <row r="45" spans="2:4" x14ac:dyDescent="0.3">
      <c r="B45" s="14" t="s">
        <v>2</v>
      </c>
      <c r="C45" s="15">
        <v>2</v>
      </c>
      <c r="D45" s="33"/>
    </row>
    <row r="46" spans="2:4" x14ac:dyDescent="0.3">
      <c r="B46" s="14" t="s">
        <v>4</v>
      </c>
      <c r="C46" s="15">
        <v>5</v>
      </c>
      <c r="D46" s="33"/>
    </row>
    <row r="47" spans="2:4" x14ac:dyDescent="0.3">
      <c r="B47" s="11" t="s">
        <v>6</v>
      </c>
      <c r="C47" s="12">
        <v>128</v>
      </c>
      <c r="D47" s="33"/>
    </row>
    <row r="48" spans="2:4" x14ac:dyDescent="0.3">
      <c r="B48" s="14" t="s">
        <v>7</v>
      </c>
      <c r="C48" s="15">
        <v>6</v>
      </c>
      <c r="D48" s="33"/>
    </row>
    <row r="49" spans="2:4" x14ac:dyDescent="0.3">
      <c r="B49" s="14" t="s">
        <v>1</v>
      </c>
      <c r="C49" s="15">
        <v>28</v>
      </c>
      <c r="D49" s="33"/>
    </row>
    <row r="50" spans="2:4" x14ac:dyDescent="0.3">
      <c r="B50" s="14" t="s">
        <v>2</v>
      </c>
      <c r="C50" s="15">
        <v>40</v>
      </c>
      <c r="D50" s="33"/>
    </row>
    <row r="51" spans="2:4" x14ac:dyDescent="0.3">
      <c r="B51" s="14" t="s">
        <v>5</v>
      </c>
      <c r="C51" s="15">
        <v>24</v>
      </c>
      <c r="D51" s="33"/>
    </row>
    <row r="52" spans="2:4" x14ac:dyDescent="0.3">
      <c r="B52" s="14" t="s">
        <v>3</v>
      </c>
      <c r="C52" s="15">
        <v>16</v>
      </c>
      <c r="D52" s="33"/>
    </row>
    <row r="53" spans="2:4" ht="15" thickBot="1" x14ac:dyDescent="0.35">
      <c r="B53" s="14" t="s">
        <v>4</v>
      </c>
      <c r="C53" s="15">
        <v>14</v>
      </c>
      <c r="D53" s="33"/>
    </row>
    <row r="54" spans="2:4" ht="15" thickBot="1" x14ac:dyDescent="0.35">
      <c r="B54" s="8" t="s">
        <v>46</v>
      </c>
      <c r="C54" s="9">
        <v>841</v>
      </c>
      <c r="D54" s="10">
        <f>(C55+C59+C60+C61+C65+C66+C67+C68-C57-C63)/C54</f>
        <v>0.91438763376932219</v>
      </c>
    </row>
    <row r="55" spans="2:4" x14ac:dyDescent="0.3">
      <c r="B55" s="21" t="s">
        <v>73</v>
      </c>
      <c r="C55" s="22">
        <v>499</v>
      </c>
      <c r="D55" s="33"/>
    </row>
    <row r="56" spans="2:4" x14ac:dyDescent="0.3">
      <c r="B56" s="11" t="s">
        <v>0</v>
      </c>
      <c r="C56" s="12">
        <v>31</v>
      </c>
      <c r="D56" s="33"/>
    </row>
    <row r="57" spans="2:4" x14ac:dyDescent="0.3">
      <c r="B57" s="14" t="s">
        <v>7</v>
      </c>
      <c r="C57" s="15">
        <v>1</v>
      </c>
      <c r="D57" s="33"/>
    </row>
    <row r="58" spans="2:4" x14ac:dyDescent="0.3">
      <c r="B58" s="14" t="s">
        <v>1</v>
      </c>
      <c r="C58" s="15">
        <v>6</v>
      </c>
      <c r="D58" s="33"/>
    </row>
    <row r="59" spans="2:4" x14ac:dyDescent="0.3">
      <c r="B59" s="14" t="s">
        <v>5</v>
      </c>
      <c r="C59" s="15">
        <v>16</v>
      </c>
      <c r="D59" s="33"/>
    </row>
    <row r="60" spans="2:4" x14ac:dyDescent="0.3">
      <c r="B60" s="14" t="s">
        <v>3</v>
      </c>
      <c r="C60" s="15">
        <v>3</v>
      </c>
      <c r="D60" s="33"/>
    </row>
    <row r="61" spans="2:4" x14ac:dyDescent="0.3">
      <c r="B61" s="14" t="s">
        <v>4</v>
      </c>
      <c r="C61" s="15">
        <v>5</v>
      </c>
      <c r="D61" s="33"/>
    </row>
    <row r="62" spans="2:4" x14ac:dyDescent="0.3">
      <c r="B62" s="11" t="s">
        <v>6</v>
      </c>
      <c r="C62" s="12">
        <v>311</v>
      </c>
      <c r="D62" s="33"/>
    </row>
    <row r="63" spans="2:4" x14ac:dyDescent="0.3">
      <c r="B63" s="14" t="s">
        <v>7</v>
      </c>
      <c r="C63" s="15">
        <v>2</v>
      </c>
      <c r="D63" s="33"/>
    </row>
    <row r="64" spans="2:4" x14ac:dyDescent="0.3">
      <c r="B64" s="14" t="s">
        <v>1</v>
      </c>
      <c r="C64" s="15">
        <v>60</v>
      </c>
      <c r="D64" s="33"/>
    </row>
    <row r="65" spans="2:4" x14ac:dyDescent="0.3">
      <c r="B65" s="14" t="s">
        <v>2</v>
      </c>
      <c r="C65" s="15">
        <v>85</v>
      </c>
      <c r="D65" s="33"/>
    </row>
    <row r="66" spans="2:4" x14ac:dyDescent="0.3">
      <c r="B66" s="14" t="s">
        <v>5</v>
      </c>
      <c r="C66" s="15">
        <v>82</v>
      </c>
      <c r="D66" s="33"/>
    </row>
    <row r="67" spans="2:4" x14ac:dyDescent="0.3">
      <c r="B67" s="14" t="s">
        <v>3</v>
      </c>
      <c r="C67" s="15">
        <v>58</v>
      </c>
      <c r="D67" s="33"/>
    </row>
    <row r="68" spans="2:4" ht="15" thickBot="1" x14ac:dyDescent="0.35">
      <c r="B68" s="14" t="s">
        <v>4</v>
      </c>
      <c r="C68" s="15">
        <v>24</v>
      </c>
      <c r="D68" s="33"/>
    </row>
    <row r="69" spans="2:4" ht="15" thickBot="1" x14ac:dyDescent="0.35">
      <c r="B69" s="8" t="s">
        <v>48</v>
      </c>
      <c r="C69" s="9">
        <v>7301</v>
      </c>
      <c r="D69" s="10">
        <f>(C70+C74+C75+C76+C77+C81+C82+C83+C84-C72-C79)/C69</f>
        <v>0.91631283385837559</v>
      </c>
    </row>
    <row r="70" spans="2:4" x14ac:dyDescent="0.3">
      <c r="B70" s="21" t="s">
        <v>73</v>
      </c>
      <c r="C70" s="22">
        <v>5325</v>
      </c>
      <c r="D70" s="33"/>
    </row>
    <row r="71" spans="2:4" x14ac:dyDescent="0.3">
      <c r="B71" s="11" t="s">
        <v>0</v>
      </c>
      <c r="C71" s="12">
        <v>173</v>
      </c>
      <c r="D71" s="33"/>
    </row>
    <row r="72" spans="2:4" x14ac:dyDescent="0.3">
      <c r="B72" s="14" t="s">
        <v>7</v>
      </c>
      <c r="C72" s="15">
        <v>2</v>
      </c>
      <c r="D72" s="33"/>
    </row>
    <row r="73" spans="2:4" x14ac:dyDescent="0.3">
      <c r="B73" s="14" t="s">
        <v>1</v>
      </c>
      <c r="C73" s="15">
        <v>48</v>
      </c>
      <c r="D73" s="33"/>
    </row>
    <row r="74" spans="2:4" x14ac:dyDescent="0.3">
      <c r="B74" s="14" t="s">
        <v>2</v>
      </c>
      <c r="C74" s="15">
        <v>18</v>
      </c>
      <c r="D74" s="33"/>
    </row>
    <row r="75" spans="2:4" x14ac:dyDescent="0.3">
      <c r="B75" s="14" t="s">
        <v>5</v>
      </c>
      <c r="C75" s="15">
        <v>2</v>
      </c>
      <c r="D75" s="33"/>
    </row>
    <row r="76" spans="2:4" x14ac:dyDescent="0.3">
      <c r="B76" s="14" t="s">
        <v>3</v>
      </c>
      <c r="C76" s="15">
        <v>25</v>
      </c>
      <c r="D76" s="33"/>
    </row>
    <row r="77" spans="2:4" x14ac:dyDescent="0.3">
      <c r="B77" s="14" t="s">
        <v>4</v>
      </c>
      <c r="C77" s="15">
        <v>78</v>
      </c>
      <c r="D77" s="33"/>
    </row>
    <row r="78" spans="2:4" x14ac:dyDescent="0.3">
      <c r="B78" s="11" t="s">
        <v>6</v>
      </c>
      <c r="C78" s="12">
        <v>1803</v>
      </c>
      <c r="D78" s="33"/>
    </row>
    <row r="79" spans="2:4" x14ac:dyDescent="0.3">
      <c r="B79" s="14" t="s">
        <v>7</v>
      </c>
      <c r="C79" s="15">
        <v>45</v>
      </c>
      <c r="D79" s="33"/>
    </row>
    <row r="80" spans="2:4" x14ac:dyDescent="0.3">
      <c r="B80" s="14" t="s">
        <v>1</v>
      </c>
      <c r="C80" s="15">
        <v>469</v>
      </c>
      <c r="D80" s="33"/>
    </row>
    <row r="81" spans="2:4" x14ac:dyDescent="0.3">
      <c r="B81" s="14" t="s">
        <v>2</v>
      </c>
      <c r="C81" s="15">
        <v>382</v>
      </c>
      <c r="D81" s="33"/>
    </row>
    <row r="82" spans="2:4" x14ac:dyDescent="0.3">
      <c r="B82" s="14" t="s">
        <v>5</v>
      </c>
      <c r="C82" s="15">
        <v>298</v>
      </c>
      <c r="D82" s="33"/>
    </row>
    <row r="83" spans="2:4" x14ac:dyDescent="0.3">
      <c r="B83" s="14" t="s">
        <v>3</v>
      </c>
      <c r="C83" s="15">
        <v>348</v>
      </c>
      <c r="D83" s="33"/>
    </row>
    <row r="84" spans="2:4" ht="15" thickBot="1" x14ac:dyDescent="0.35">
      <c r="B84" s="14" t="s">
        <v>4</v>
      </c>
      <c r="C84" s="15">
        <v>261</v>
      </c>
      <c r="D84" s="33"/>
    </row>
    <row r="85" spans="2:4" ht="15" thickBot="1" x14ac:dyDescent="0.35">
      <c r="B85" s="8" t="s">
        <v>47</v>
      </c>
      <c r="C85" s="9">
        <v>1036</v>
      </c>
      <c r="D85" s="10">
        <f>(C86+C89+C90+C91+C92+C96+C97+C98+C99-C94)/C85</f>
        <v>0.89961389961389959</v>
      </c>
    </row>
    <row r="86" spans="2:4" x14ac:dyDescent="0.3">
      <c r="B86" s="21" t="s">
        <v>73</v>
      </c>
      <c r="C86" s="22">
        <v>586</v>
      </c>
      <c r="D86" s="33"/>
    </row>
    <row r="87" spans="2:4" x14ac:dyDescent="0.3">
      <c r="B87" s="11" t="s">
        <v>0</v>
      </c>
      <c r="C87" s="12">
        <v>69</v>
      </c>
      <c r="D87" s="33"/>
    </row>
    <row r="88" spans="2:4" x14ac:dyDescent="0.3">
      <c r="B88" s="14" t="s">
        <v>1</v>
      </c>
      <c r="C88" s="15">
        <v>3</v>
      </c>
      <c r="D88" s="33"/>
    </row>
    <row r="89" spans="2:4" x14ac:dyDescent="0.3">
      <c r="B89" s="14" t="s">
        <v>2</v>
      </c>
      <c r="C89" s="15">
        <v>5</v>
      </c>
      <c r="D89" s="33"/>
    </row>
    <row r="90" spans="2:4" x14ac:dyDescent="0.3">
      <c r="B90" s="14" t="s">
        <v>5</v>
      </c>
      <c r="C90" s="15">
        <v>19</v>
      </c>
      <c r="D90" s="33"/>
    </row>
    <row r="91" spans="2:4" x14ac:dyDescent="0.3">
      <c r="B91" s="14" t="s">
        <v>3</v>
      </c>
      <c r="C91" s="15">
        <v>26</v>
      </c>
      <c r="D91" s="33"/>
    </row>
    <row r="92" spans="2:4" x14ac:dyDescent="0.3">
      <c r="B92" s="14" t="s">
        <v>4</v>
      </c>
      <c r="C92" s="15">
        <v>16</v>
      </c>
      <c r="D92" s="33"/>
    </row>
    <row r="93" spans="2:4" x14ac:dyDescent="0.3">
      <c r="B93" s="11" t="s">
        <v>6</v>
      </c>
      <c r="C93" s="12">
        <v>381</v>
      </c>
      <c r="D93" s="33"/>
    </row>
    <row r="94" spans="2:4" x14ac:dyDescent="0.3">
      <c r="B94" s="14" t="s">
        <v>7</v>
      </c>
      <c r="C94" s="15">
        <v>11</v>
      </c>
      <c r="D94" s="33"/>
    </row>
    <row r="95" spans="2:4" x14ac:dyDescent="0.3">
      <c r="B95" s="14" t="s">
        <v>1</v>
      </c>
      <c r="C95" s="15">
        <v>79</v>
      </c>
      <c r="D95" s="33"/>
    </row>
    <row r="96" spans="2:4" x14ac:dyDescent="0.3">
      <c r="B96" s="14" t="s">
        <v>2</v>
      </c>
      <c r="C96" s="15">
        <v>127</v>
      </c>
      <c r="D96" s="33"/>
    </row>
    <row r="97" spans="2:4" x14ac:dyDescent="0.3">
      <c r="B97" s="14" t="s">
        <v>5</v>
      </c>
      <c r="C97" s="15">
        <v>54</v>
      </c>
      <c r="D97" s="33"/>
    </row>
    <row r="98" spans="2:4" x14ac:dyDescent="0.3">
      <c r="B98" s="14" t="s">
        <v>3</v>
      </c>
      <c r="C98" s="15">
        <v>60</v>
      </c>
      <c r="D98" s="33"/>
    </row>
    <row r="99" spans="2:4" ht="15" thickBot="1" x14ac:dyDescent="0.35">
      <c r="B99" s="14" t="s">
        <v>4</v>
      </c>
      <c r="C99" s="15">
        <v>50</v>
      </c>
      <c r="D99" s="33"/>
    </row>
    <row r="100" spans="2:4" ht="15" thickBot="1" x14ac:dyDescent="0.35">
      <c r="B100" s="8" t="s">
        <v>49</v>
      </c>
      <c r="C100" s="9">
        <v>1463</v>
      </c>
      <c r="D100" s="10">
        <f>(C101+C104+C105+C106+C110+C111+C112+C113-C108)/C100</f>
        <v>0.92207792207792205</v>
      </c>
    </row>
    <row r="101" spans="2:4" x14ac:dyDescent="0.3">
      <c r="B101" s="21" t="s">
        <v>73</v>
      </c>
      <c r="C101" s="22">
        <v>894</v>
      </c>
      <c r="D101" s="33"/>
    </row>
    <row r="102" spans="2:4" x14ac:dyDescent="0.3">
      <c r="B102" s="11" t="s">
        <v>0</v>
      </c>
      <c r="C102" s="12">
        <v>34</v>
      </c>
      <c r="D102" s="33"/>
    </row>
    <row r="103" spans="2:4" x14ac:dyDescent="0.3">
      <c r="B103" s="14" t="s">
        <v>1</v>
      </c>
      <c r="C103" s="15">
        <v>11</v>
      </c>
      <c r="D103" s="33"/>
    </row>
    <row r="104" spans="2:4" x14ac:dyDescent="0.3">
      <c r="B104" s="14" t="s">
        <v>2</v>
      </c>
      <c r="C104" s="15">
        <v>4</v>
      </c>
      <c r="D104" s="33"/>
    </row>
    <row r="105" spans="2:4" x14ac:dyDescent="0.3">
      <c r="B105" s="14" t="s">
        <v>3</v>
      </c>
      <c r="C105" s="15">
        <v>11</v>
      </c>
      <c r="D105" s="33"/>
    </row>
    <row r="106" spans="2:4" x14ac:dyDescent="0.3">
      <c r="B106" s="14" t="s">
        <v>4</v>
      </c>
      <c r="C106" s="15">
        <v>8</v>
      </c>
      <c r="D106" s="33"/>
    </row>
    <row r="107" spans="2:4" x14ac:dyDescent="0.3">
      <c r="B107" s="11" t="s">
        <v>6</v>
      </c>
      <c r="C107" s="12">
        <v>535</v>
      </c>
      <c r="D107" s="33"/>
    </row>
    <row r="108" spans="2:4" x14ac:dyDescent="0.3">
      <c r="B108" s="14" t="s">
        <v>7</v>
      </c>
      <c r="C108" s="15">
        <v>3</v>
      </c>
      <c r="D108" s="33"/>
    </row>
    <row r="109" spans="2:4" x14ac:dyDescent="0.3">
      <c r="B109" s="14" t="s">
        <v>1</v>
      </c>
      <c r="C109" s="15">
        <v>97</v>
      </c>
      <c r="D109" s="33"/>
    </row>
    <row r="110" spans="2:4" x14ac:dyDescent="0.3">
      <c r="B110" s="14" t="s">
        <v>2</v>
      </c>
      <c r="C110" s="15">
        <v>118</v>
      </c>
      <c r="D110" s="33"/>
    </row>
    <row r="111" spans="2:4" x14ac:dyDescent="0.3">
      <c r="B111" s="14" t="s">
        <v>5</v>
      </c>
      <c r="C111" s="15">
        <v>198</v>
      </c>
      <c r="D111" s="33"/>
    </row>
    <row r="112" spans="2:4" x14ac:dyDescent="0.3">
      <c r="B112" s="14" t="s">
        <v>3</v>
      </c>
      <c r="C112" s="15">
        <v>83</v>
      </c>
      <c r="D112" s="33"/>
    </row>
    <row r="113" spans="2:4" ht="15" thickBot="1" x14ac:dyDescent="0.35">
      <c r="B113" s="14" t="s">
        <v>4</v>
      </c>
      <c r="C113" s="15">
        <v>36</v>
      </c>
      <c r="D113" s="33"/>
    </row>
    <row r="114" spans="2:4" ht="15" thickBot="1" x14ac:dyDescent="0.35">
      <c r="B114" s="8" t="s">
        <v>50</v>
      </c>
      <c r="C114" s="9">
        <v>1168</v>
      </c>
      <c r="D114" s="10">
        <f>(C115+C119+C120+C121+C122+C126+C127+C128+C129-C124-C117)/C114</f>
        <v>0.91267123287671237</v>
      </c>
    </row>
    <row r="115" spans="2:4" x14ac:dyDescent="0.3">
      <c r="B115" s="21" t="s">
        <v>73</v>
      </c>
      <c r="C115" s="22">
        <v>810</v>
      </c>
      <c r="D115" s="33"/>
    </row>
    <row r="116" spans="2:4" x14ac:dyDescent="0.3">
      <c r="B116" s="11" t="s">
        <v>0</v>
      </c>
      <c r="C116" s="12">
        <v>44</v>
      </c>
      <c r="D116" s="33"/>
    </row>
    <row r="117" spans="2:4" x14ac:dyDescent="0.3">
      <c r="B117" s="14" t="s">
        <v>7</v>
      </c>
      <c r="C117" s="15">
        <v>1</v>
      </c>
      <c r="D117" s="33"/>
    </row>
    <row r="118" spans="2:4" x14ac:dyDescent="0.3">
      <c r="B118" s="14" t="s">
        <v>1</v>
      </c>
      <c r="C118" s="15">
        <v>4</v>
      </c>
      <c r="D118" s="33"/>
    </row>
    <row r="119" spans="2:4" x14ac:dyDescent="0.3">
      <c r="B119" s="14" t="s">
        <v>2</v>
      </c>
      <c r="C119" s="15">
        <v>2</v>
      </c>
      <c r="D119" s="33"/>
    </row>
    <row r="120" spans="2:4" x14ac:dyDescent="0.3">
      <c r="B120" s="14" t="s">
        <v>5</v>
      </c>
      <c r="C120" s="15">
        <v>28</v>
      </c>
      <c r="D120" s="33"/>
    </row>
    <row r="121" spans="2:4" x14ac:dyDescent="0.3">
      <c r="B121" s="14" t="s">
        <v>3</v>
      </c>
      <c r="C121" s="15">
        <v>6</v>
      </c>
      <c r="D121" s="33"/>
    </row>
    <row r="122" spans="2:4" x14ac:dyDescent="0.3">
      <c r="B122" s="14" t="s">
        <v>4</v>
      </c>
      <c r="C122" s="15">
        <v>3</v>
      </c>
      <c r="D122" s="33"/>
    </row>
    <row r="123" spans="2:4" x14ac:dyDescent="0.3">
      <c r="B123" s="11" t="s">
        <v>6</v>
      </c>
      <c r="C123" s="12">
        <v>314</v>
      </c>
      <c r="D123" s="33"/>
    </row>
    <row r="124" spans="2:4" x14ac:dyDescent="0.3">
      <c r="B124" s="14" t="s">
        <v>7</v>
      </c>
      <c r="C124" s="15">
        <v>4</v>
      </c>
      <c r="D124" s="33"/>
    </row>
    <row r="125" spans="2:4" x14ac:dyDescent="0.3">
      <c r="B125" s="14" t="s">
        <v>1</v>
      </c>
      <c r="C125" s="15">
        <v>88</v>
      </c>
      <c r="D125" s="33"/>
    </row>
    <row r="126" spans="2:4" x14ac:dyDescent="0.3">
      <c r="B126" s="14" t="s">
        <v>2</v>
      </c>
      <c r="C126" s="15">
        <v>81</v>
      </c>
      <c r="D126" s="33"/>
    </row>
    <row r="127" spans="2:4" x14ac:dyDescent="0.3">
      <c r="B127" s="14" t="s">
        <v>5</v>
      </c>
      <c r="C127" s="15">
        <v>63</v>
      </c>
      <c r="D127" s="33"/>
    </row>
    <row r="128" spans="2:4" x14ac:dyDescent="0.3">
      <c r="B128" s="14" t="s">
        <v>3</v>
      </c>
      <c r="C128" s="15">
        <v>58</v>
      </c>
      <c r="D128" s="33"/>
    </row>
    <row r="129" spans="2:4" ht="15" thickBot="1" x14ac:dyDescent="0.35">
      <c r="B129" s="14" t="s">
        <v>4</v>
      </c>
      <c r="C129" s="15">
        <v>20</v>
      </c>
      <c r="D129" s="33"/>
    </row>
    <row r="130" spans="2:4" ht="15" thickBot="1" x14ac:dyDescent="0.35">
      <c r="B130" s="8" t="s">
        <v>52</v>
      </c>
      <c r="C130" s="9">
        <v>50</v>
      </c>
      <c r="D130" s="10">
        <f>(C131+C133+C136+C137+C138+C139)/C130</f>
        <v>0.98</v>
      </c>
    </row>
    <row r="131" spans="2:4" x14ac:dyDescent="0.3">
      <c r="B131" s="21" t="s">
        <v>73</v>
      </c>
      <c r="C131" s="22">
        <v>19</v>
      </c>
      <c r="D131" s="33"/>
    </row>
    <row r="132" spans="2:4" x14ac:dyDescent="0.3">
      <c r="B132" s="11" t="s">
        <v>0</v>
      </c>
      <c r="C132" s="12">
        <v>1</v>
      </c>
      <c r="D132" s="33"/>
    </row>
    <row r="133" spans="2:4" x14ac:dyDescent="0.3">
      <c r="B133" s="14" t="s">
        <v>5</v>
      </c>
      <c r="C133" s="15">
        <v>1</v>
      </c>
      <c r="D133" s="33"/>
    </row>
    <row r="134" spans="2:4" x14ac:dyDescent="0.3">
      <c r="B134" s="11" t="s">
        <v>6</v>
      </c>
      <c r="C134" s="12">
        <v>30</v>
      </c>
      <c r="D134" s="33"/>
    </row>
    <row r="135" spans="2:4" x14ac:dyDescent="0.3">
      <c r="B135" s="14" t="s">
        <v>1</v>
      </c>
      <c r="C135" s="15">
        <v>1</v>
      </c>
      <c r="D135" s="33"/>
    </row>
    <row r="136" spans="2:4" x14ac:dyDescent="0.3">
      <c r="B136" s="14" t="s">
        <v>2</v>
      </c>
      <c r="C136" s="15">
        <v>8</v>
      </c>
      <c r="D136" s="33"/>
    </row>
    <row r="137" spans="2:4" x14ac:dyDescent="0.3">
      <c r="B137" s="14" t="s">
        <v>5</v>
      </c>
      <c r="C137" s="15">
        <v>13</v>
      </c>
      <c r="D137" s="33"/>
    </row>
    <row r="138" spans="2:4" x14ac:dyDescent="0.3">
      <c r="B138" s="14" t="s">
        <v>3</v>
      </c>
      <c r="C138" s="15">
        <v>1</v>
      </c>
      <c r="D138" s="33"/>
    </row>
    <row r="139" spans="2:4" ht="15" thickBot="1" x14ac:dyDescent="0.35">
      <c r="B139" s="14" t="s">
        <v>4</v>
      </c>
      <c r="C139" s="15">
        <v>7</v>
      </c>
      <c r="D139" s="33"/>
    </row>
    <row r="140" spans="2:4" ht="15" thickBot="1" x14ac:dyDescent="0.35">
      <c r="B140" s="8" t="s">
        <v>51</v>
      </c>
      <c r="C140" s="9">
        <v>518</v>
      </c>
      <c r="D140" s="10">
        <f>(C141+C145+C144+C146+C147+C151+C152+C153+C154-C149)/C140</f>
        <v>0.8571428571428571</v>
      </c>
    </row>
    <row r="141" spans="2:4" x14ac:dyDescent="0.3">
      <c r="B141" s="21" t="s">
        <v>73</v>
      </c>
      <c r="C141" s="22">
        <v>194</v>
      </c>
      <c r="D141" s="33"/>
    </row>
    <row r="142" spans="2:4" x14ac:dyDescent="0.3">
      <c r="B142" s="11" t="s">
        <v>0</v>
      </c>
      <c r="C142" s="12">
        <v>56</v>
      </c>
      <c r="D142" s="33"/>
    </row>
    <row r="143" spans="2:4" x14ac:dyDescent="0.3">
      <c r="B143" s="14" t="s">
        <v>1</v>
      </c>
      <c r="C143" s="15">
        <v>3</v>
      </c>
      <c r="D143" s="33"/>
    </row>
    <row r="144" spans="2:4" x14ac:dyDescent="0.3">
      <c r="B144" s="14" t="s">
        <v>2</v>
      </c>
      <c r="C144" s="15">
        <v>1</v>
      </c>
      <c r="D144" s="33"/>
    </row>
    <row r="145" spans="2:4" x14ac:dyDescent="0.3">
      <c r="B145" s="14" t="s">
        <v>5</v>
      </c>
      <c r="C145" s="15">
        <v>27</v>
      </c>
      <c r="D145" s="33"/>
    </row>
    <row r="146" spans="2:4" x14ac:dyDescent="0.3">
      <c r="B146" s="14" t="s">
        <v>3</v>
      </c>
      <c r="C146" s="15">
        <v>19</v>
      </c>
      <c r="D146" s="33"/>
    </row>
    <row r="147" spans="2:4" x14ac:dyDescent="0.3">
      <c r="B147" s="14" t="s">
        <v>4</v>
      </c>
      <c r="C147" s="15">
        <v>6</v>
      </c>
      <c r="D147" s="33"/>
    </row>
    <row r="148" spans="2:4" x14ac:dyDescent="0.3">
      <c r="B148" s="11" t="s">
        <v>6</v>
      </c>
      <c r="C148" s="12">
        <v>268</v>
      </c>
      <c r="D148" s="33"/>
    </row>
    <row r="149" spans="2:4" x14ac:dyDescent="0.3">
      <c r="B149" s="14" t="s">
        <v>7</v>
      </c>
      <c r="C149" s="15">
        <v>7</v>
      </c>
      <c r="D149" s="33"/>
    </row>
    <row r="150" spans="2:4" x14ac:dyDescent="0.3">
      <c r="B150" s="14" t="s">
        <v>1</v>
      </c>
      <c r="C150" s="15">
        <v>57</v>
      </c>
      <c r="D150" s="33"/>
    </row>
    <row r="151" spans="2:4" x14ac:dyDescent="0.3">
      <c r="B151" s="14" t="s">
        <v>2</v>
      </c>
      <c r="C151" s="15">
        <v>65</v>
      </c>
      <c r="D151" s="33"/>
    </row>
    <row r="152" spans="2:4" x14ac:dyDescent="0.3">
      <c r="B152" s="14" t="s">
        <v>5</v>
      </c>
      <c r="C152" s="15">
        <v>57</v>
      </c>
      <c r="D152" s="33"/>
    </row>
    <row r="153" spans="2:4" x14ac:dyDescent="0.3">
      <c r="B153" s="14" t="s">
        <v>3</v>
      </c>
      <c r="C153" s="15">
        <v>52</v>
      </c>
      <c r="D153" s="33"/>
    </row>
    <row r="154" spans="2:4" ht="15" thickBot="1" x14ac:dyDescent="0.35">
      <c r="B154" s="14" t="s">
        <v>4</v>
      </c>
      <c r="C154" s="15">
        <v>30</v>
      </c>
      <c r="D154" s="33"/>
    </row>
    <row r="155" spans="2:4" ht="15" thickBot="1" x14ac:dyDescent="0.35">
      <c r="B155" s="8" t="s">
        <v>55</v>
      </c>
      <c r="C155" s="9">
        <v>418</v>
      </c>
      <c r="D155" s="10">
        <f>(C156+C160+C161+C165+C166+C167+C168-C163-C158)/C155</f>
        <v>0.87081339712918659</v>
      </c>
    </row>
    <row r="156" spans="2:4" x14ac:dyDescent="0.3">
      <c r="B156" s="21" t="s">
        <v>73</v>
      </c>
      <c r="C156" s="22">
        <v>272</v>
      </c>
      <c r="D156" s="33"/>
    </row>
    <row r="157" spans="2:4" x14ac:dyDescent="0.3">
      <c r="B157" s="11" t="s">
        <v>0</v>
      </c>
      <c r="C157" s="12">
        <v>19</v>
      </c>
      <c r="D157" s="33"/>
    </row>
    <row r="158" spans="2:4" x14ac:dyDescent="0.3">
      <c r="B158" s="14" t="s">
        <v>7</v>
      </c>
      <c r="C158" s="15">
        <v>1</v>
      </c>
      <c r="D158" s="33"/>
    </row>
    <row r="159" spans="2:4" x14ac:dyDescent="0.3">
      <c r="B159" s="14" t="s">
        <v>1</v>
      </c>
      <c r="C159" s="15">
        <v>1</v>
      </c>
      <c r="D159" s="33"/>
    </row>
    <row r="160" spans="2:4" x14ac:dyDescent="0.3">
      <c r="B160" s="14" t="s">
        <v>2</v>
      </c>
      <c r="C160" s="15">
        <v>6</v>
      </c>
      <c r="D160" s="33"/>
    </row>
    <row r="161" spans="2:4" x14ac:dyDescent="0.3">
      <c r="B161" s="14" t="s">
        <v>4</v>
      </c>
      <c r="C161" s="15">
        <v>11</v>
      </c>
      <c r="D161" s="33"/>
    </row>
    <row r="162" spans="2:4" x14ac:dyDescent="0.3">
      <c r="B162" s="11" t="s">
        <v>6</v>
      </c>
      <c r="C162" s="12">
        <v>127</v>
      </c>
      <c r="D162" s="33"/>
    </row>
    <row r="163" spans="2:4" x14ac:dyDescent="0.3">
      <c r="B163" s="14" t="s">
        <v>7</v>
      </c>
      <c r="C163" s="15">
        <v>12</v>
      </c>
      <c r="D163" s="33"/>
    </row>
    <row r="164" spans="2:4" x14ac:dyDescent="0.3">
      <c r="B164" s="14" t="s">
        <v>1</v>
      </c>
      <c r="C164" s="15">
        <v>27</v>
      </c>
      <c r="D164" s="33"/>
    </row>
    <row r="165" spans="2:4" x14ac:dyDescent="0.3">
      <c r="B165" s="14" t="s">
        <v>2</v>
      </c>
      <c r="C165" s="15">
        <v>43</v>
      </c>
      <c r="D165" s="33"/>
    </row>
    <row r="166" spans="2:4" x14ac:dyDescent="0.3">
      <c r="B166" s="14" t="s">
        <v>5</v>
      </c>
      <c r="C166" s="15">
        <v>7</v>
      </c>
      <c r="D166" s="33"/>
    </row>
    <row r="167" spans="2:4" x14ac:dyDescent="0.3">
      <c r="B167" s="14" t="s">
        <v>3</v>
      </c>
      <c r="C167" s="15">
        <v>13</v>
      </c>
      <c r="D167" s="33"/>
    </row>
    <row r="168" spans="2:4" ht="15" thickBot="1" x14ac:dyDescent="0.35">
      <c r="B168" s="14" t="s">
        <v>4</v>
      </c>
      <c r="C168" s="15">
        <v>25</v>
      </c>
      <c r="D168" s="33"/>
    </row>
    <row r="169" spans="2:4" ht="15" thickBot="1" x14ac:dyDescent="0.35">
      <c r="B169" s="8" t="s">
        <v>56</v>
      </c>
      <c r="C169" s="9">
        <v>30</v>
      </c>
      <c r="D169" s="10">
        <f>(C170+C172+C175+C176+C177)/C169</f>
        <v>0.8666666666666667</v>
      </c>
    </row>
    <row r="170" spans="2:4" x14ac:dyDescent="0.3">
      <c r="B170" s="21" t="s">
        <v>73</v>
      </c>
      <c r="C170" s="22">
        <v>13</v>
      </c>
      <c r="D170" s="33"/>
    </row>
    <row r="171" spans="2:4" x14ac:dyDescent="0.3">
      <c r="B171" s="11" t="s">
        <v>0</v>
      </c>
      <c r="C171" s="12">
        <v>1</v>
      </c>
      <c r="D171" s="33"/>
    </row>
    <row r="172" spans="2:4" x14ac:dyDescent="0.3">
      <c r="B172" s="14" t="s">
        <v>2</v>
      </c>
      <c r="C172" s="15">
        <v>1</v>
      </c>
      <c r="D172" s="33"/>
    </row>
    <row r="173" spans="2:4" x14ac:dyDescent="0.3">
      <c r="B173" s="11" t="s">
        <v>6</v>
      </c>
      <c r="C173" s="12">
        <v>16</v>
      </c>
      <c r="D173" s="33"/>
    </row>
    <row r="174" spans="2:4" x14ac:dyDescent="0.3">
      <c r="B174" s="14" t="s">
        <v>1</v>
      </c>
      <c r="C174" s="15">
        <v>4</v>
      </c>
      <c r="D174" s="33"/>
    </row>
    <row r="175" spans="2:4" x14ac:dyDescent="0.3">
      <c r="B175" s="14" t="s">
        <v>2</v>
      </c>
      <c r="C175" s="15">
        <v>6</v>
      </c>
      <c r="D175" s="33"/>
    </row>
    <row r="176" spans="2:4" x14ac:dyDescent="0.3">
      <c r="B176" s="14" t="s">
        <v>5</v>
      </c>
      <c r="C176" s="15">
        <v>1</v>
      </c>
      <c r="D176" s="33"/>
    </row>
    <row r="177" spans="2:4" ht="15" thickBot="1" x14ac:dyDescent="0.35">
      <c r="B177" s="14" t="s">
        <v>4</v>
      </c>
      <c r="C177" s="15">
        <v>5</v>
      </c>
      <c r="D177" s="33"/>
    </row>
    <row r="178" spans="2:4" ht="15" thickBot="1" x14ac:dyDescent="0.35">
      <c r="B178" s="8" t="s">
        <v>57</v>
      </c>
      <c r="C178" s="9">
        <v>163</v>
      </c>
      <c r="D178" s="10">
        <f>(C179+C181+C182+C183+C186+C187+C188+C189)/C178</f>
        <v>0.90184049079754602</v>
      </c>
    </row>
    <row r="179" spans="2:4" x14ac:dyDescent="0.3">
      <c r="B179" s="21" t="s">
        <v>73</v>
      </c>
      <c r="C179" s="22">
        <v>89</v>
      </c>
      <c r="D179" s="33"/>
    </row>
    <row r="180" spans="2:4" x14ac:dyDescent="0.3">
      <c r="B180" s="11" t="s">
        <v>0</v>
      </c>
      <c r="C180" s="12">
        <v>4</v>
      </c>
      <c r="D180" s="33"/>
    </row>
    <row r="181" spans="2:4" x14ac:dyDescent="0.3">
      <c r="B181" s="14" t="s">
        <v>2</v>
      </c>
      <c r="C181" s="15">
        <v>1</v>
      </c>
      <c r="D181" s="33"/>
    </row>
    <row r="182" spans="2:4" x14ac:dyDescent="0.3">
      <c r="B182" s="14" t="s">
        <v>5</v>
      </c>
      <c r="C182" s="15">
        <v>1</v>
      </c>
      <c r="D182" s="33"/>
    </row>
    <row r="183" spans="2:4" x14ac:dyDescent="0.3">
      <c r="B183" s="14" t="s">
        <v>4</v>
      </c>
      <c r="C183" s="15">
        <v>2</v>
      </c>
      <c r="D183" s="33"/>
    </row>
    <row r="184" spans="2:4" x14ac:dyDescent="0.3">
      <c r="B184" s="11" t="s">
        <v>6</v>
      </c>
      <c r="C184" s="12">
        <v>70</v>
      </c>
      <c r="D184" s="33"/>
    </row>
    <row r="185" spans="2:4" x14ac:dyDescent="0.3">
      <c r="B185" s="14" t="s">
        <v>1</v>
      </c>
      <c r="C185" s="15">
        <v>16</v>
      </c>
      <c r="D185" s="33"/>
    </row>
    <row r="186" spans="2:4" x14ac:dyDescent="0.3">
      <c r="B186" s="14" t="s">
        <v>2</v>
      </c>
      <c r="C186" s="15">
        <v>22</v>
      </c>
      <c r="D186" s="33"/>
    </row>
    <row r="187" spans="2:4" x14ac:dyDescent="0.3">
      <c r="B187" s="14" t="s">
        <v>5</v>
      </c>
      <c r="C187" s="15">
        <v>13</v>
      </c>
      <c r="D187" s="33"/>
    </row>
    <row r="188" spans="2:4" x14ac:dyDescent="0.3">
      <c r="B188" s="14" t="s">
        <v>3</v>
      </c>
      <c r="C188" s="15">
        <v>3</v>
      </c>
      <c r="D188" s="33"/>
    </row>
    <row r="189" spans="2:4" ht="15" thickBot="1" x14ac:dyDescent="0.35">
      <c r="B189" s="14" t="s">
        <v>4</v>
      </c>
      <c r="C189" s="15">
        <v>16</v>
      </c>
      <c r="D189" s="33"/>
    </row>
    <row r="190" spans="2:4" ht="15" thickBot="1" x14ac:dyDescent="0.35">
      <c r="B190" s="8" t="s">
        <v>58</v>
      </c>
      <c r="C190" s="9">
        <v>67</v>
      </c>
      <c r="D190" s="10">
        <f>(C191+C195+C196+C197-C193)/C190</f>
        <v>0.65671641791044777</v>
      </c>
    </row>
    <row r="191" spans="2:4" x14ac:dyDescent="0.3">
      <c r="B191" s="21" t="s">
        <v>73</v>
      </c>
      <c r="C191" s="22">
        <v>37</v>
      </c>
      <c r="D191" s="33"/>
    </row>
    <row r="192" spans="2:4" x14ac:dyDescent="0.3">
      <c r="B192" s="11" t="s">
        <v>6</v>
      </c>
      <c r="C192" s="12">
        <v>30</v>
      </c>
      <c r="D192" s="33"/>
    </row>
    <row r="193" spans="2:4" x14ac:dyDescent="0.3">
      <c r="B193" s="14" t="s">
        <v>7</v>
      </c>
      <c r="C193" s="15">
        <v>1</v>
      </c>
      <c r="D193" s="33"/>
    </row>
    <row r="194" spans="2:4" x14ac:dyDescent="0.3">
      <c r="B194" s="14" t="s">
        <v>1</v>
      </c>
      <c r="C194" s="15">
        <v>21</v>
      </c>
      <c r="D194" s="33"/>
    </row>
    <row r="195" spans="2:4" x14ac:dyDescent="0.3">
      <c r="B195" s="14" t="s">
        <v>2</v>
      </c>
      <c r="C195" s="15">
        <v>2</v>
      </c>
      <c r="D195" s="33"/>
    </row>
    <row r="196" spans="2:4" x14ac:dyDescent="0.3">
      <c r="B196" s="14" t="s">
        <v>3</v>
      </c>
      <c r="C196" s="15">
        <v>5</v>
      </c>
      <c r="D196" s="33"/>
    </row>
    <row r="197" spans="2:4" ht="15" thickBot="1" x14ac:dyDescent="0.35">
      <c r="B197" s="14" t="s">
        <v>4</v>
      </c>
      <c r="C197" s="15">
        <v>1</v>
      </c>
      <c r="D197" s="33"/>
    </row>
    <row r="198" spans="2:4" ht="15" thickBot="1" x14ac:dyDescent="0.35">
      <c r="B198" s="8" t="s">
        <v>61</v>
      </c>
      <c r="C198" s="9">
        <v>277</v>
      </c>
      <c r="D198" s="10">
        <f>(C199+C202+C203+C204+C208+C209+C210+C211-C206)/C198</f>
        <v>0.86642599277978338</v>
      </c>
    </row>
    <row r="199" spans="2:4" x14ac:dyDescent="0.3">
      <c r="B199" s="21" t="s">
        <v>73</v>
      </c>
      <c r="C199" s="22">
        <v>119</v>
      </c>
      <c r="D199" s="33"/>
    </row>
    <row r="200" spans="2:4" x14ac:dyDescent="0.3">
      <c r="B200" s="11" t="s">
        <v>0</v>
      </c>
      <c r="C200" s="12">
        <v>22</v>
      </c>
      <c r="D200" s="33"/>
    </row>
    <row r="201" spans="2:4" x14ac:dyDescent="0.3">
      <c r="B201" s="14" t="s">
        <v>1</v>
      </c>
      <c r="C201" s="15">
        <v>3</v>
      </c>
      <c r="D201" s="33"/>
    </row>
    <row r="202" spans="2:4" x14ac:dyDescent="0.3">
      <c r="B202" s="14" t="s">
        <v>2</v>
      </c>
      <c r="C202" s="15">
        <v>2</v>
      </c>
      <c r="D202" s="33"/>
    </row>
    <row r="203" spans="2:4" x14ac:dyDescent="0.3">
      <c r="B203" s="14" t="s">
        <v>5</v>
      </c>
      <c r="C203" s="15">
        <v>4</v>
      </c>
      <c r="D203" s="33"/>
    </row>
    <row r="204" spans="2:4" x14ac:dyDescent="0.3">
      <c r="B204" s="14" t="s">
        <v>4</v>
      </c>
      <c r="C204" s="15">
        <v>13</v>
      </c>
      <c r="D204" s="33"/>
    </row>
    <row r="205" spans="2:4" x14ac:dyDescent="0.3">
      <c r="B205" s="11" t="s">
        <v>6</v>
      </c>
      <c r="C205" s="12">
        <v>136</v>
      </c>
      <c r="D205" s="33"/>
    </row>
    <row r="206" spans="2:4" x14ac:dyDescent="0.3">
      <c r="B206" s="14" t="s">
        <v>7</v>
      </c>
      <c r="C206" s="15">
        <v>2</v>
      </c>
      <c r="D206" s="33"/>
    </row>
    <row r="207" spans="2:4" x14ac:dyDescent="0.3">
      <c r="B207" s="14" t="s">
        <v>1</v>
      </c>
      <c r="C207" s="15">
        <v>30</v>
      </c>
      <c r="D207" s="33"/>
    </row>
    <row r="208" spans="2:4" x14ac:dyDescent="0.3">
      <c r="B208" s="14" t="s">
        <v>2</v>
      </c>
      <c r="C208" s="15">
        <v>61</v>
      </c>
      <c r="D208" s="33"/>
    </row>
    <row r="209" spans="2:4" x14ac:dyDescent="0.3">
      <c r="B209" s="14" t="s">
        <v>5</v>
      </c>
      <c r="C209" s="15">
        <v>23</v>
      </c>
      <c r="D209" s="33"/>
    </row>
    <row r="210" spans="2:4" x14ac:dyDescent="0.3">
      <c r="B210" s="14" t="s">
        <v>3</v>
      </c>
      <c r="C210" s="15">
        <v>6</v>
      </c>
      <c r="D210" s="33"/>
    </row>
    <row r="211" spans="2:4" ht="15" thickBot="1" x14ac:dyDescent="0.35">
      <c r="B211" s="14" t="s">
        <v>4</v>
      </c>
      <c r="C211" s="15">
        <v>14</v>
      </c>
      <c r="D211" s="33"/>
    </row>
    <row r="212" spans="2:4" ht="15" thickBot="1" x14ac:dyDescent="0.35">
      <c r="B212" s="8" t="s">
        <v>54</v>
      </c>
      <c r="C212" s="9">
        <v>1500</v>
      </c>
      <c r="D212" s="10">
        <f>(C213+C215+C216+C217+C218+C222+C223++C224+C225-C220)/C212</f>
        <v>0.93933333333333335</v>
      </c>
    </row>
    <row r="213" spans="2:4" x14ac:dyDescent="0.3">
      <c r="B213" s="21" t="s">
        <v>73</v>
      </c>
      <c r="C213" s="22">
        <v>699</v>
      </c>
      <c r="D213" s="33"/>
    </row>
    <row r="214" spans="2:4" x14ac:dyDescent="0.3">
      <c r="B214" s="11" t="s">
        <v>0</v>
      </c>
      <c r="C214" s="12">
        <v>124</v>
      </c>
      <c r="D214" s="33"/>
    </row>
    <row r="215" spans="2:4" x14ac:dyDescent="0.3">
      <c r="B215" s="14" t="s">
        <v>2</v>
      </c>
      <c r="C215" s="15">
        <v>1</v>
      </c>
      <c r="D215" s="33"/>
    </row>
    <row r="216" spans="2:4" x14ac:dyDescent="0.3">
      <c r="B216" s="14" t="s">
        <v>5</v>
      </c>
      <c r="C216" s="15">
        <v>107</v>
      </c>
      <c r="D216" s="33"/>
    </row>
    <row r="217" spans="2:4" x14ac:dyDescent="0.3">
      <c r="B217" s="14" t="s">
        <v>3</v>
      </c>
      <c r="C217" s="15">
        <v>5</v>
      </c>
      <c r="D217" s="33"/>
    </row>
    <row r="218" spans="2:4" x14ac:dyDescent="0.3">
      <c r="B218" s="14" t="s">
        <v>4</v>
      </c>
      <c r="C218" s="15">
        <v>11</v>
      </c>
      <c r="D218" s="33"/>
    </row>
    <row r="219" spans="2:4" x14ac:dyDescent="0.3">
      <c r="B219" s="11" t="s">
        <v>6</v>
      </c>
      <c r="C219" s="12">
        <v>677</v>
      </c>
      <c r="D219" s="33"/>
    </row>
    <row r="220" spans="2:4" x14ac:dyDescent="0.3">
      <c r="B220" s="14" t="s">
        <v>7</v>
      </c>
      <c r="C220" s="15">
        <v>6</v>
      </c>
      <c r="D220" s="33"/>
    </row>
    <row r="221" spans="2:4" x14ac:dyDescent="0.3">
      <c r="B221" s="14" t="s">
        <v>1</v>
      </c>
      <c r="C221" s="15">
        <v>79</v>
      </c>
      <c r="D221" s="33"/>
    </row>
    <row r="222" spans="2:4" x14ac:dyDescent="0.3">
      <c r="B222" s="14" t="s">
        <v>2</v>
      </c>
      <c r="C222" s="15">
        <v>185</v>
      </c>
      <c r="D222" s="33"/>
    </row>
    <row r="223" spans="2:4" x14ac:dyDescent="0.3">
      <c r="B223" s="14" t="s">
        <v>5</v>
      </c>
      <c r="C223" s="15">
        <v>155</v>
      </c>
      <c r="D223" s="33"/>
    </row>
    <row r="224" spans="2:4" x14ac:dyDescent="0.3">
      <c r="B224" s="14" t="s">
        <v>3</v>
      </c>
      <c r="C224" s="15">
        <v>125</v>
      </c>
      <c r="D224" s="33"/>
    </row>
    <row r="225" spans="2:4" ht="15" thickBot="1" x14ac:dyDescent="0.35">
      <c r="B225" s="14" t="s">
        <v>4</v>
      </c>
      <c r="C225" s="15">
        <v>127</v>
      </c>
      <c r="D225" s="33"/>
    </row>
    <row r="226" spans="2:4" ht="15" thickBot="1" x14ac:dyDescent="0.35">
      <c r="B226" s="8" t="s">
        <v>60</v>
      </c>
      <c r="C226" s="9">
        <v>385</v>
      </c>
      <c r="D226" s="10">
        <f>(C227+C229+C233+C234+C235+C236-C231)/C226</f>
        <v>0.91168831168831166</v>
      </c>
    </row>
    <row r="227" spans="2:4" x14ac:dyDescent="0.3">
      <c r="B227" s="21" t="s">
        <v>73</v>
      </c>
      <c r="C227" s="22">
        <v>272</v>
      </c>
      <c r="D227" s="33"/>
    </row>
    <row r="228" spans="2:4" x14ac:dyDescent="0.3">
      <c r="B228" s="11" t="s">
        <v>0</v>
      </c>
      <c r="C228" s="12">
        <v>7</v>
      </c>
      <c r="D228" s="33"/>
    </row>
    <row r="229" spans="2:4" x14ac:dyDescent="0.3">
      <c r="B229" s="14" t="s">
        <v>3</v>
      </c>
      <c r="C229" s="15">
        <v>7</v>
      </c>
      <c r="D229" s="33"/>
    </row>
    <row r="230" spans="2:4" x14ac:dyDescent="0.3">
      <c r="B230" s="11" t="s">
        <v>6</v>
      </c>
      <c r="C230" s="12">
        <v>106</v>
      </c>
      <c r="D230" s="33"/>
    </row>
    <row r="231" spans="2:4" x14ac:dyDescent="0.3">
      <c r="B231" s="14" t="s">
        <v>7</v>
      </c>
      <c r="C231" s="15">
        <v>5</v>
      </c>
      <c r="D231" s="33"/>
    </row>
    <row r="232" spans="2:4" x14ac:dyDescent="0.3">
      <c r="B232" s="14" t="s">
        <v>1</v>
      </c>
      <c r="C232" s="15">
        <v>24</v>
      </c>
      <c r="D232" s="33"/>
    </row>
    <row r="233" spans="2:4" x14ac:dyDescent="0.3">
      <c r="B233" s="14" t="s">
        <v>2</v>
      </c>
      <c r="C233" s="15">
        <v>16</v>
      </c>
      <c r="D233" s="33"/>
    </row>
    <row r="234" spans="2:4" x14ac:dyDescent="0.3">
      <c r="B234" s="14" t="s">
        <v>5</v>
      </c>
      <c r="C234" s="15">
        <v>18</v>
      </c>
      <c r="D234" s="33"/>
    </row>
    <row r="235" spans="2:4" x14ac:dyDescent="0.3">
      <c r="B235" s="14" t="s">
        <v>3</v>
      </c>
      <c r="C235" s="15">
        <v>34</v>
      </c>
      <c r="D235" s="33"/>
    </row>
    <row r="236" spans="2:4" ht="15" thickBot="1" x14ac:dyDescent="0.35">
      <c r="B236" s="14" t="s">
        <v>4</v>
      </c>
      <c r="C236" s="15">
        <v>9</v>
      </c>
      <c r="D236" s="33"/>
    </row>
    <row r="237" spans="2:4" ht="15" thickBot="1" x14ac:dyDescent="0.35">
      <c r="B237" s="8" t="s">
        <v>62</v>
      </c>
      <c r="C237" s="9">
        <v>315</v>
      </c>
      <c r="D237" s="10">
        <f>(C238+C241+C242+C246+C247+C248+C249-C244)/C237</f>
        <v>0.90476190476190477</v>
      </c>
    </row>
    <row r="238" spans="2:4" x14ac:dyDescent="0.3">
      <c r="B238" s="21" t="s">
        <v>73</v>
      </c>
      <c r="C238" s="22">
        <v>170</v>
      </c>
      <c r="D238" s="33"/>
    </row>
    <row r="239" spans="2:4" x14ac:dyDescent="0.3">
      <c r="B239" s="11" t="s">
        <v>0</v>
      </c>
      <c r="C239" s="12">
        <v>27</v>
      </c>
      <c r="D239" s="33"/>
    </row>
    <row r="240" spans="2:4" x14ac:dyDescent="0.3">
      <c r="B240" s="14" t="s">
        <v>1</v>
      </c>
      <c r="C240" s="15">
        <v>5</v>
      </c>
      <c r="D240" s="33"/>
    </row>
    <row r="241" spans="2:4" x14ac:dyDescent="0.3">
      <c r="B241" s="14" t="s">
        <v>2</v>
      </c>
      <c r="C241" s="15">
        <v>2</v>
      </c>
      <c r="D241" s="33"/>
    </row>
    <row r="242" spans="2:4" x14ac:dyDescent="0.3">
      <c r="B242" s="14" t="s">
        <v>4</v>
      </c>
      <c r="C242" s="15">
        <v>20</v>
      </c>
      <c r="D242" s="33"/>
    </row>
    <row r="243" spans="2:4" x14ac:dyDescent="0.3">
      <c r="B243" s="11" t="s">
        <v>6</v>
      </c>
      <c r="C243" s="12">
        <v>118</v>
      </c>
      <c r="D243" s="33"/>
    </row>
    <row r="244" spans="2:4" x14ac:dyDescent="0.3">
      <c r="B244" s="14" t="s">
        <v>7</v>
      </c>
      <c r="C244" s="15">
        <v>1</v>
      </c>
      <c r="D244" s="33"/>
    </row>
    <row r="245" spans="2:4" x14ac:dyDescent="0.3">
      <c r="B245" s="14" t="s">
        <v>1</v>
      </c>
      <c r="C245" s="15">
        <v>23</v>
      </c>
      <c r="D245" s="33"/>
    </row>
    <row r="246" spans="2:4" x14ac:dyDescent="0.3">
      <c r="B246" s="14" t="s">
        <v>2</v>
      </c>
      <c r="C246" s="15">
        <v>35</v>
      </c>
      <c r="D246" s="33"/>
    </row>
    <row r="247" spans="2:4" x14ac:dyDescent="0.3">
      <c r="B247" s="14" t="s">
        <v>5</v>
      </c>
      <c r="C247" s="15">
        <v>28</v>
      </c>
      <c r="D247" s="33"/>
    </row>
    <row r="248" spans="2:4" x14ac:dyDescent="0.3">
      <c r="B248" s="14" t="s">
        <v>3</v>
      </c>
      <c r="C248" s="15">
        <v>11</v>
      </c>
      <c r="D248" s="33"/>
    </row>
    <row r="249" spans="2:4" ht="15" thickBot="1" x14ac:dyDescent="0.35">
      <c r="B249" s="14" t="s">
        <v>4</v>
      </c>
      <c r="C249" s="15">
        <v>20</v>
      </c>
      <c r="D249" s="33"/>
    </row>
    <row r="250" spans="2:4" ht="15" thickBot="1" x14ac:dyDescent="0.35">
      <c r="B250" s="8" t="s">
        <v>65</v>
      </c>
      <c r="C250" s="9">
        <v>119</v>
      </c>
      <c r="D250" s="10">
        <f>(C251+C253+C256+C257+C258+C259)/C250</f>
        <v>0.87394957983193278</v>
      </c>
    </row>
    <row r="251" spans="2:4" x14ac:dyDescent="0.3">
      <c r="B251" s="21" t="s">
        <v>73</v>
      </c>
      <c r="C251" s="22">
        <v>75</v>
      </c>
      <c r="D251" s="33"/>
    </row>
    <row r="252" spans="2:4" x14ac:dyDescent="0.3">
      <c r="B252" s="11" t="s">
        <v>0</v>
      </c>
      <c r="C252" s="12">
        <v>1</v>
      </c>
      <c r="D252" s="33"/>
    </row>
    <row r="253" spans="2:4" x14ac:dyDescent="0.3">
      <c r="B253" s="14" t="s">
        <v>2</v>
      </c>
      <c r="C253" s="15">
        <v>1</v>
      </c>
      <c r="D253" s="33"/>
    </row>
    <row r="254" spans="2:4" x14ac:dyDescent="0.3">
      <c r="B254" s="11" t="s">
        <v>6</v>
      </c>
      <c r="C254" s="12">
        <v>43</v>
      </c>
      <c r="D254" s="33"/>
    </row>
    <row r="255" spans="2:4" x14ac:dyDescent="0.3">
      <c r="B255" s="14" t="s">
        <v>1</v>
      </c>
      <c r="C255" s="15">
        <v>15</v>
      </c>
      <c r="D255" s="33"/>
    </row>
    <row r="256" spans="2:4" x14ac:dyDescent="0.3">
      <c r="B256" s="14" t="s">
        <v>2</v>
      </c>
      <c r="C256" s="15">
        <v>4</v>
      </c>
      <c r="D256" s="33"/>
    </row>
    <row r="257" spans="2:4" x14ac:dyDescent="0.3">
      <c r="B257" s="14" t="s">
        <v>5</v>
      </c>
      <c r="C257" s="15">
        <v>16</v>
      </c>
      <c r="D257" s="33"/>
    </row>
    <row r="258" spans="2:4" x14ac:dyDescent="0.3">
      <c r="B258" s="14" t="s">
        <v>3</v>
      </c>
      <c r="C258" s="15">
        <v>1</v>
      </c>
      <c r="D258" s="33"/>
    </row>
    <row r="259" spans="2:4" ht="15" thickBot="1" x14ac:dyDescent="0.35">
      <c r="B259" s="14" t="s">
        <v>4</v>
      </c>
      <c r="C259" s="15">
        <v>7</v>
      </c>
      <c r="D259" s="33"/>
    </row>
    <row r="260" spans="2:4" ht="15" thickBot="1" x14ac:dyDescent="0.35">
      <c r="B260" s="8" t="s">
        <v>63</v>
      </c>
      <c r="C260" s="9">
        <v>520</v>
      </c>
      <c r="D260" s="10">
        <f>(C261+C264+C265+C266+C267+C270+C271+C272+C273)/C260</f>
        <v>0.93461538461538463</v>
      </c>
    </row>
    <row r="261" spans="2:4" x14ac:dyDescent="0.3">
      <c r="B261" s="21" t="s">
        <v>73</v>
      </c>
      <c r="C261" s="22">
        <v>319</v>
      </c>
      <c r="D261" s="33"/>
    </row>
    <row r="262" spans="2:4" x14ac:dyDescent="0.3">
      <c r="B262" s="11" t="s">
        <v>0</v>
      </c>
      <c r="C262" s="12">
        <v>62</v>
      </c>
      <c r="D262" s="33"/>
    </row>
    <row r="263" spans="2:4" x14ac:dyDescent="0.3">
      <c r="B263" s="14" t="s">
        <v>1</v>
      </c>
      <c r="C263" s="15">
        <v>1</v>
      </c>
      <c r="D263" s="33"/>
    </row>
    <row r="264" spans="2:4" x14ac:dyDescent="0.3">
      <c r="B264" s="14" t="s">
        <v>2</v>
      </c>
      <c r="C264" s="15">
        <v>3</v>
      </c>
      <c r="D264" s="33"/>
    </row>
    <row r="265" spans="2:4" x14ac:dyDescent="0.3">
      <c r="B265" s="14" t="s">
        <v>5</v>
      </c>
      <c r="C265" s="15">
        <v>50</v>
      </c>
      <c r="D265" s="33"/>
    </row>
    <row r="266" spans="2:4" x14ac:dyDescent="0.3">
      <c r="B266" s="14" t="s">
        <v>3</v>
      </c>
      <c r="C266" s="15">
        <v>2</v>
      </c>
      <c r="D266" s="33"/>
    </row>
    <row r="267" spans="2:4" x14ac:dyDescent="0.3">
      <c r="B267" s="14" t="s">
        <v>4</v>
      </c>
      <c r="C267" s="15">
        <v>6</v>
      </c>
      <c r="D267" s="33"/>
    </row>
    <row r="268" spans="2:4" x14ac:dyDescent="0.3">
      <c r="B268" s="11" t="s">
        <v>6</v>
      </c>
      <c r="C268" s="12">
        <v>139</v>
      </c>
      <c r="D268" s="33"/>
    </row>
    <row r="269" spans="2:4" x14ac:dyDescent="0.3">
      <c r="B269" s="14" t="s">
        <v>1</v>
      </c>
      <c r="C269" s="15">
        <v>33</v>
      </c>
      <c r="D269" s="33"/>
    </row>
    <row r="270" spans="2:4" x14ac:dyDescent="0.3">
      <c r="B270" s="14" t="s">
        <v>2</v>
      </c>
      <c r="C270" s="15">
        <v>31</v>
      </c>
      <c r="D270" s="33"/>
    </row>
    <row r="271" spans="2:4" x14ac:dyDescent="0.3">
      <c r="B271" s="14" t="s">
        <v>5</v>
      </c>
      <c r="C271" s="15">
        <v>31</v>
      </c>
      <c r="D271" s="33"/>
    </row>
    <row r="272" spans="2:4" x14ac:dyDescent="0.3">
      <c r="B272" s="14" t="s">
        <v>3</v>
      </c>
      <c r="C272" s="15">
        <v>24</v>
      </c>
      <c r="D272" s="33"/>
    </row>
    <row r="273" spans="2:4" ht="15" thickBot="1" x14ac:dyDescent="0.35">
      <c r="B273" s="14" t="s">
        <v>4</v>
      </c>
      <c r="C273" s="15">
        <v>20</v>
      </c>
      <c r="D273" s="33"/>
    </row>
    <row r="274" spans="2:4" ht="15" thickBot="1" x14ac:dyDescent="0.35">
      <c r="B274" s="8" t="s">
        <v>64</v>
      </c>
      <c r="C274" s="9">
        <v>75</v>
      </c>
      <c r="D274" s="10">
        <f>(C275+C277+C278+C281+C282+C283+C284)/C274</f>
        <v>0.92</v>
      </c>
    </row>
    <row r="275" spans="2:4" x14ac:dyDescent="0.3">
      <c r="B275" s="21" t="s">
        <v>73</v>
      </c>
      <c r="C275" s="22">
        <v>28</v>
      </c>
      <c r="D275" s="33"/>
    </row>
    <row r="276" spans="2:4" x14ac:dyDescent="0.3">
      <c r="B276" s="11" t="s">
        <v>0</v>
      </c>
      <c r="C276" s="12">
        <v>2</v>
      </c>
      <c r="D276" s="33"/>
    </row>
    <row r="277" spans="2:4" x14ac:dyDescent="0.3">
      <c r="B277" s="14" t="s">
        <v>3</v>
      </c>
      <c r="C277" s="15">
        <v>1</v>
      </c>
      <c r="D277" s="33"/>
    </row>
    <row r="278" spans="2:4" x14ac:dyDescent="0.3">
      <c r="B278" s="14" t="s">
        <v>4</v>
      </c>
      <c r="C278" s="15">
        <v>1</v>
      </c>
      <c r="D278" s="33"/>
    </row>
    <row r="279" spans="2:4" x14ac:dyDescent="0.3">
      <c r="B279" s="11" t="s">
        <v>6</v>
      </c>
      <c r="C279" s="12">
        <v>45</v>
      </c>
      <c r="D279" s="33"/>
    </row>
    <row r="280" spans="2:4" x14ac:dyDescent="0.3">
      <c r="B280" s="14" t="s">
        <v>1</v>
      </c>
      <c r="C280" s="15">
        <v>6</v>
      </c>
      <c r="D280" s="33"/>
    </row>
    <row r="281" spans="2:4" x14ac:dyDescent="0.3">
      <c r="B281" s="14" t="s">
        <v>2</v>
      </c>
      <c r="C281" s="15">
        <v>10</v>
      </c>
      <c r="D281" s="33"/>
    </row>
    <row r="282" spans="2:4" x14ac:dyDescent="0.3">
      <c r="B282" s="14" t="s">
        <v>5</v>
      </c>
      <c r="C282" s="15">
        <v>22</v>
      </c>
      <c r="D282" s="33"/>
    </row>
    <row r="283" spans="2:4" x14ac:dyDescent="0.3">
      <c r="B283" s="14" t="s">
        <v>3</v>
      </c>
      <c r="C283" s="15">
        <v>2</v>
      </c>
      <c r="D283" s="33"/>
    </row>
    <row r="284" spans="2:4" ht="15" thickBot="1" x14ac:dyDescent="0.35">
      <c r="B284" s="14" t="s">
        <v>4</v>
      </c>
      <c r="C284" s="15">
        <v>5</v>
      </c>
      <c r="D284" s="33"/>
    </row>
    <row r="285" spans="2:4" ht="15" thickBot="1" x14ac:dyDescent="0.35">
      <c r="B285" s="8" t="s">
        <v>66</v>
      </c>
      <c r="C285" s="9">
        <v>28</v>
      </c>
      <c r="D285" s="10">
        <f>(C286+C289+C290)/C285</f>
        <v>0.8571428571428571</v>
      </c>
    </row>
    <row r="286" spans="2:4" x14ac:dyDescent="0.3">
      <c r="B286" s="21" t="s">
        <v>73</v>
      </c>
      <c r="C286" s="22">
        <v>22</v>
      </c>
      <c r="D286" s="33"/>
    </row>
    <row r="287" spans="2:4" x14ac:dyDescent="0.3">
      <c r="B287" s="11" t="s">
        <v>6</v>
      </c>
      <c r="C287" s="12">
        <v>6</v>
      </c>
      <c r="D287" s="33"/>
    </row>
    <row r="288" spans="2:4" x14ac:dyDescent="0.3">
      <c r="B288" s="14" t="s">
        <v>1</v>
      </c>
      <c r="C288" s="15">
        <v>4</v>
      </c>
      <c r="D288" s="33"/>
    </row>
    <row r="289" spans="2:4" x14ac:dyDescent="0.3">
      <c r="B289" s="14" t="s">
        <v>3</v>
      </c>
      <c r="C289" s="15">
        <v>1</v>
      </c>
      <c r="D289" s="33"/>
    </row>
    <row r="290" spans="2:4" ht="15" thickBot="1" x14ac:dyDescent="0.35">
      <c r="B290" s="14" t="s">
        <v>4</v>
      </c>
      <c r="C290" s="15">
        <v>1</v>
      </c>
      <c r="D290" s="33"/>
    </row>
    <row r="291" spans="2:4" ht="15" thickBot="1" x14ac:dyDescent="0.35">
      <c r="B291" s="8" t="s">
        <v>70</v>
      </c>
      <c r="C291" s="9">
        <v>410</v>
      </c>
      <c r="D291" s="10">
        <f>(C292+C294+C295+C296+C300+C301+C302+C303)/C291</f>
        <v>0.91219512195121955</v>
      </c>
    </row>
    <row r="292" spans="2:4" x14ac:dyDescent="0.3">
      <c r="B292" s="21" t="s">
        <v>73</v>
      </c>
      <c r="C292" s="22">
        <v>205</v>
      </c>
      <c r="D292" s="33"/>
    </row>
    <row r="293" spans="2:4" x14ac:dyDescent="0.3">
      <c r="B293" s="11" t="s">
        <v>0</v>
      </c>
      <c r="C293" s="12">
        <v>40</v>
      </c>
      <c r="D293" s="33"/>
    </row>
    <row r="294" spans="2:4" x14ac:dyDescent="0.3">
      <c r="B294" s="14" t="s">
        <v>2</v>
      </c>
      <c r="C294" s="15">
        <v>2</v>
      </c>
      <c r="D294" s="33"/>
    </row>
    <row r="295" spans="2:4" x14ac:dyDescent="0.3">
      <c r="B295" s="14" t="s">
        <v>5</v>
      </c>
      <c r="C295" s="15">
        <v>35</v>
      </c>
      <c r="D295" s="33"/>
    </row>
    <row r="296" spans="2:4" x14ac:dyDescent="0.3">
      <c r="B296" s="14" t="s">
        <v>4</v>
      </c>
      <c r="C296" s="15">
        <v>3</v>
      </c>
      <c r="D296" s="33"/>
    </row>
    <row r="297" spans="2:4" x14ac:dyDescent="0.3">
      <c r="B297" s="11" t="s">
        <v>6</v>
      </c>
      <c r="C297" s="12">
        <v>165</v>
      </c>
      <c r="D297" s="33"/>
    </row>
    <row r="298" spans="2:4" x14ac:dyDescent="0.3">
      <c r="B298" s="14" t="s">
        <v>7</v>
      </c>
      <c r="C298" s="15">
        <v>3</v>
      </c>
      <c r="D298" s="33"/>
    </row>
    <row r="299" spans="2:4" x14ac:dyDescent="0.3">
      <c r="B299" s="14" t="s">
        <v>1</v>
      </c>
      <c r="C299" s="15">
        <v>33</v>
      </c>
      <c r="D299" s="33"/>
    </row>
    <row r="300" spans="2:4" x14ac:dyDescent="0.3">
      <c r="B300" s="14" t="s">
        <v>2</v>
      </c>
      <c r="C300" s="15">
        <v>43</v>
      </c>
      <c r="D300" s="33"/>
    </row>
    <row r="301" spans="2:4" x14ac:dyDescent="0.3">
      <c r="B301" s="14" t="s">
        <v>5</v>
      </c>
      <c r="C301" s="15">
        <v>32</v>
      </c>
      <c r="D301" s="33"/>
    </row>
    <row r="302" spans="2:4" x14ac:dyDescent="0.3">
      <c r="B302" s="14" t="s">
        <v>3</v>
      </c>
      <c r="C302" s="15">
        <v>34</v>
      </c>
      <c r="D302" s="33"/>
    </row>
    <row r="303" spans="2:4" ht="15" thickBot="1" x14ac:dyDescent="0.35">
      <c r="B303" s="14" t="s">
        <v>4</v>
      </c>
      <c r="C303" s="15">
        <v>20</v>
      </c>
      <c r="D303" s="33"/>
    </row>
    <row r="304" spans="2:4" ht="15" thickBot="1" x14ac:dyDescent="0.35">
      <c r="B304" s="8" t="s">
        <v>67</v>
      </c>
      <c r="C304" s="9">
        <v>38</v>
      </c>
      <c r="D304" s="10">
        <f>(C305+C307+C310+C311+C312)/C304</f>
        <v>0.86842105263157898</v>
      </c>
    </row>
    <row r="305" spans="2:4" x14ac:dyDescent="0.3">
      <c r="B305" s="21" t="s">
        <v>73</v>
      </c>
      <c r="C305" s="22">
        <v>21</v>
      </c>
      <c r="D305" s="33"/>
    </row>
    <row r="306" spans="2:4" x14ac:dyDescent="0.3">
      <c r="B306" s="11" t="s">
        <v>0</v>
      </c>
      <c r="C306" s="12">
        <v>1</v>
      </c>
      <c r="D306" s="33"/>
    </row>
    <row r="307" spans="2:4" x14ac:dyDescent="0.3">
      <c r="B307" s="14" t="s">
        <v>2</v>
      </c>
      <c r="C307" s="15">
        <v>1</v>
      </c>
      <c r="D307" s="33"/>
    </row>
    <row r="308" spans="2:4" x14ac:dyDescent="0.3">
      <c r="B308" s="11" t="s">
        <v>6</v>
      </c>
      <c r="C308" s="12">
        <v>16</v>
      </c>
      <c r="D308" s="33"/>
    </row>
    <row r="309" spans="2:4" x14ac:dyDescent="0.3">
      <c r="B309" s="14" t="s">
        <v>1</v>
      </c>
      <c r="C309" s="15">
        <v>5</v>
      </c>
      <c r="D309" s="33"/>
    </row>
    <row r="310" spans="2:4" x14ac:dyDescent="0.3">
      <c r="B310" s="14" t="s">
        <v>2</v>
      </c>
      <c r="C310" s="15">
        <v>5</v>
      </c>
      <c r="D310" s="33"/>
    </row>
    <row r="311" spans="2:4" x14ac:dyDescent="0.3">
      <c r="B311" s="14" t="s">
        <v>5</v>
      </c>
      <c r="C311" s="15">
        <v>3</v>
      </c>
      <c r="D311" s="33"/>
    </row>
    <row r="312" spans="2:4" ht="15" thickBot="1" x14ac:dyDescent="0.35">
      <c r="B312" s="14" t="s">
        <v>4</v>
      </c>
      <c r="C312" s="15">
        <v>3</v>
      </c>
      <c r="D312" s="33"/>
    </row>
    <row r="313" spans="2:4" ht="15" thickBot="1" x14ac:dyDescent="0.35">
      <c r="B313" s="8" t="s">
        <v>59</v>
      </c>
      <c r="C313" s="9">
        <v>2031</v>
      </c>
      <c r="D313" s="10">
        <f>(C314+C317+C318+C319+C320+C324+C325+C326+C327-C322)/C313</f>
        <v>0.9399310684391925</v>
      </c>
    </row>
    <row r="314" spans="2:4" x14ac:dyDescent="0.3">
      <c r="B314" s="21" t="s">
        <v>73</v>
      </c>
      <c r="C314" s="22">
        <v>1322</v>
      </c>
      <c r="D314" s="33"/>
    </row>
    <row r="315" spans="2:4" x14ac:dyDescent="0.3">
      <c r="B315" s="11" t="s">
        <v>0</v>
      </c>
      <c r="C315" s="12">
        <v>58</v>
      </c>
      <c r="D315" s="33"/>
    </row>
    <row r="316" spans="2:4" x14ac:dyDescent="0.3">
      <c r="B316" s="14" t="s">
        <v>1</v>
      </c>
      <c r="C316" s="15">
        <v>7</v>
      </c>
      <c r="D316" s="33"/>
    </row>
    <row r="317" spans="2:4" x14ac:dyDescent="0.3">
      <c r="B317" s="14" t="s">
        <v>2</v>
      </c>
      <c r="C317" s="15">
        <v>5</v>
      </c>
      <c r="D317" s="33"/>
    </row>
    <row r="318" spans="2:4" x14ac:dyDescent="0.3">
      <c r="B318" s="14" t="s">
        <v>5</v>
      </c>
      <c r="C318" s="15">
        <v>1</v>
      </c>
      <c r="D318" s="33"/>
    </row>
    <row r="319" spans="2:4" x14ac:dyDescent="0.3">
      <c r="B319" s="14" t="s">
        <v>3</v>
      </c>
      <c r="C319" s="15">
        <v>36</v>
      </c>
      <c r="D319" s="33"/>
    </row>
    <row r="320" spans="2:4" x14ac:dyDescent="0.3">
      <c r="B320" s="14" t="s">
        <v>4</v>
      </c>
      <c r="C320" s="15">
        <v>9</v>
      </c>
      <c r="D320" s="33"/>
    </row>
    <row r="321" spans="2:4" x14ac:dyDescent="0.3">
      <c r="B321" s="11" t="s">
        <v>6</v>
      </c>
      <c r="C321" s="12">
        <v>651</v>
      </c>
      <c r="D321" s="33"/>
    </row>
    <row r="322" spans="2:4" x14ac:dyDescent="0.3">
      <c r="B322" s="14" t="s">
        <v>7</v>
      </c>
      <c r="C322" s="15">
        <v>5</v>
      </c>
      <c r="D322" s="33"/>
    </row>
    <row r="323" spans="2:4" x14ac:dyDescent="0.3">
      <c r="B323" s="14" t="s">
        <v>1</v>
      </c>
      <c r="C323" s="15">
        <v>105</v>
      </c>
      <c r="D323" s="33"/>
    </row>
    <row r="324" spans="2:4" x14ac:dyDescent="0.3">
      <c r="B324" s="14" t="s">
        <v>2</v>
      </c>
      <c r="C324" s="15">
        <v>163</v>
      </c>
      <c r="D324" s="33"/>
    </row>
    <row r="325" spans="2:4" x14ac:dyDescent="0.3">
      <c r="B325" s="14" t="s">
        <v>5</v>
      </c>
      <c r="C325" s="15">
        <v>182</v>
      </c>
      <c r="D325" s="33"/>
    </row>
    <row r="326" spans="2:4" x14ac:dyDescent="0.3">
      <c r="B326" s="14" t="s">
        <v>3</v>
      </c>
      <c r="C326" s="15">
        <v>137</v>
      </c>
      <c r="D326" s="33"/>
    </row>
    <row r="327" spans="2:4" ht="15" thickBot="1" x14ac:dyDescent="0.35">
      <c r="B327" s="14" t="s">
        <v>4</v>
      </c>
      <c r="C327" s="15">
        <v>59</v>
      </c>
      <c r="D327" s="33"/>
    </row>
    <row r="328" spans="2:4" ht="15" thickBot="1" x14ac:dyDescent="0.35">
      <c r="B328" s="8" t="s">
        <v>43</v>
      </c>
      <c r="C328" s="9">
        <v>488</v>
      </c>
      <c r="D328" s="10">
        <f>(C329+C333+C334+C335+C336-C331)/C328</f>
        <v>0.93852459016393441</v>
      </c>
    </row>
    <row r="329" spans="2:4" x14ac:dyDescent="0.3">
      <c r="B329" s="21" t="s">
        <v>73</v>
      </c>
      <c r="C329" s="22">
        <v>301</v>
      </c>
      <c r="D329" s="33"/>
    </row>
    <row r="330" spans="2:4" x14ac:dyDescent="0.3">
      <c r="B330" s="11" t="s">
        <v>6</v>
      </c>
      <c r="C330" s="12">
        <v>187</v>
      </c>
      <c r="D330" s="33"/>
    </row>
    <row r="331" spans="2:4" x14ac:dyDescent="0.3">
      <c r="B331" s="14" t="s">
        <v>7</v>
      </c>
      <c r="C331" s="15">
        <v>3</v>
      </c>
      <c r="D331" s="33"/>
    </row>
    <row r="332" spans="2:4" x14ac:dyDescent="0.3">
      <c r="B332" s="14" t="s">
        <v>1</v>
      </c>
      <c r="C332" s="15">
        <v>24</v>
      </c>
      <c r="D332" s="33"/>
    </row>
    <row r="333" spans="2:4" x14ac:dyDescent="0.3">
      <c r="B333" s="14" t="s">
        <v>2</v>
      </c>
      <c r="C333" s="15">
        <v>19</v>
      </c>
      <c r="D333" s="33"/>
    </row>
    <row r="334" spans="2:4" x14ac:dyDescent="0.3">
      <c r="B334" s="14" t="s">
        <v>5</v>
      </c>
      <c r="C334" s="15">
        <v>32</v>
      </c>
      <c r="D334" s="33"/>
    </row>
    <row r="335" spans="2:4" x14ac:dyDescent="0.3">
      <c r="B335" s="14" t="s">
        <v>3</v>
      </c>
      <c r="C335" s="15">
        <v>101</v>
      </c>
      <c r="D335" s="33"/>
    </row>
    <row r="336" spans="2:4" ht="15" thickBot="1" x14ac:dyDescent="0.35">
      <c r="B336" s="14" t="s">
        <v>4</v>
      </c>
      <c r="C336" s="15">
        <v>8</v>
      </c>
      <c r="D336" s="33"/>
    </row>
    <row r="337" spans="2:4" ht="15" thickBot="1" x14ac:dyDescent="0.35">
      <c r="B337" s="8" t="s">
        <v>68</v>
      </c>
      <c r="C337" s="9">
        <v>477</v>
      </c>
      <c r="D337" s="10">
        <f>(C338+C341+C342+C346+C347+C348+C349-C344)/C337</f>
        <v>0.89517819706498947</v>
      </c>
    </row>
    <row r="338" spans="2:4" x14ac:dyDescent="0.3">
      <c r="B338" s="21" t="s">
        <v>73</v>
      </c>
      <c r="C338" s="22">
        <v>290</v>
      </c>
      <c r="D338" s="33"/>
    </row>
    <row r="339" spans="2:4" x14ac:dyDescent="0.3">
      <c r="B339" s="11" t="s">
        <v>0</v>
      </c>
      <c r="C339" s="12">
        <v>25</v>
      </c>
      <c r="D339" s="33"/>
    </row>
    <row r="340" spans="2:4" x14ac:dyDescent="0.3">
      <c r="B340" s="14" t="s">
        <v>1</v>
      </c>
      <c r="C340" s="15">
        <v>2</v>
      </c>
      <c r="D340" s="33"/>
    </row>
    <row r="341" spans="2:4" x14ac:dyDescent="0.3">
      <c r="B341" s="14" t="s">
        <v>5</v>
      </c>
      <c r="C341" s="15">
        <v>19</v>
      </c>
      <c r="D341" s="33"/>
    </row>
    <row r="342" spans="2:4" x14ac:dyDescent="0.3">
      <c r="B342" s="14" t="s">
        <v>3</v>
      </c>
      <c r="C342" s="15">
        <v>4</v>
      </c>
      <c r="D342" s="33"/>
    </row>
    <row r="343" spans="2:4" x14ac:dyDescent="0.3">
      <c r="B343" s="11" t="s">
        <v>6</v>
      </c>
      <c r="C343" s="12">
        <v>162</v>
      </c>
      <c r="D343" s="33"/>
    </row>
    <row r="344" spans="2:4" x14ac:dyDescent="0.3">
      <c r="B344" s="14" t="s">
        <v>7</v>
      </c>
      <c r="C344" s="15">
        <v>2</v>
      </c>
      <c r="D344" s="33"/>
    </row>
    <row r="345" spans="2:4" x14ac:dyDescent="0.3">
      <c r="B345" s="14" t="s">
        <v>1</v>
      </c>
      <c r="C345" s="15">
        <v>44</v>
      </c>
      <c r="D345" s="33"/>
    </row>
    <row r="346" spans="2:4" x14ac:dyDescent="0.3">
      <c r="B346" s="14" t="s">
        <v>2</v>
      </c>
      <c r="C346" s="15">
        <v>28</v>
      </c>
      <c r="D346" s="33"/>
    </row>
    <row r="347" spans="2:4" x14ac:dyDescent="0.3">
      <c r="B347" s="14" t="s">
        <v>5</v>
      </c>
      <c r="C347" s="15">
        <v>41</v>
      </c>
      <c r="D347" s="33"/>
    </row>
    <row r="348" spans="2:4" x14ac:dyDescent="0.3">
      <c r="B348" s="14" t="s">
        <v>3</v>
      </c>
      <c r="C348" s="15">
        <v>40</v>
      </c>
      <c r="D348" s="33"/>
    </row>
    <row r="349" spans="2:4" ht="15" thickBot="1" x14ac:dyDescent="0.35">
      <c r="B349" s="14" t="s">
        <v>4</v>
      </c>
      <c r="C349" s="15">
        <v>7</v>
      </c>
      <c r="D349" s="33"/>
    </row>
    <row r="350" spans="2:4" ht="15" thickBot="1" x14ac:dyDescent="0.35">
      <c r="B350" s="8" t="s">
        <v>69</v>
      </c>
      <c r="C350" s="9">
        <v>60</v>
      </c>
      <c r="D350" s="10">
        <f>(C351+C354+C355+C356+C357)/C350</f>
        <v>0.95</v>
      </c>
    </row>
    <row r="351" spans="2:4" x14ac:dyDescent="0.3">
      <c r="B351" s="21" t="s">
        <v>73</v>
      </c>
      <c r="C351" s="22">
        <v>36</v>
      </c>
      <c r="D351" s="33"/>
    </row>
    <row r="352" spans="2:4" x14ac:dyDescent="0.3">
      <c r="B352" s="11" t="s">
        <v>6</v>
      </c>
      <c r="C352" s="12">
        <v>24</v>
      </c>
      <c r="D352" s="33"/>
    </row>
    <row r="353" spans="2:4" x14ac:dyDescent="0.3">
      <c r="B353" s="14" t="s">
        <v>1</v>
      </c>
      <c r="C353" s="15">
        <v>3</v>
      </c>
      <c r="D353" s="33"/>
    </row>
    <row r="354" spans="2:4" x14ac:dyDescent="0.3">
      <c r="B354" s="14" t="s">
        <v>2</v>
      </c>
      <c r="C354" s="15">
        <v>7</v>
      </c>
      <c r="D354" s="33"/>
    </row>
    <row r="355" spans="2:4" x14ac:dyDescent="0.3">
      <c r="B355" s="14" t="s">
        <v>5</v>
      </c>
      <c r="C355" s="15">
        <v>5</v>
      </c>
      <c r="D355" s="33"/>
    </row>
    <row r="356" spans="2:4" x14ac:dyDescent="0.3">
      <c r="B356" s="14" t="s">
        <v>3</v>
      </c>
      <c r="C356" s="15">
        <v>5</v>
      </c>
      <c r="D356" s="33"/>
    </row>
    <row r="357" spans="2:4" ht="15" thickBot="1" x14ac:dyDescent="0.35">
      <c r="B357" s="14" t="s">
        <v>4</v>
      </c>
      <c r="C357" s="15">
        <v>4</v>
      </c>
      <c r="D357" s="33"/>
    </row>
    <row r="358" spans="2:4" ht="15" thickBot="1" x14ac:dyDescent="0.35">
      <c r="B358" s="8" t="s">
        <v>71</v>
      </c>
      <c r="C358" s="9">
        <v>153</v>
      </c>
      <c r="D358" s="10">
        <f>(C359+C361+C365+C366+C367+C368-C363)/C358</f>
        <v>0.88235294117647056</v>
      </c>
    </row>
    <row r="359" spans="2:4" x14ac:dyDescent="0.3">
      <c r="B359" s="21" t="s">
        <v>73</v>
      </c>
      <c r="C359" s="22">
        <v>110</v>
      </c>
      <c r="D359" s="26"/>
    </row>
    <row r="360" spans="2:4" x14ac:dyDescent="0.3">
      <c r="B360" s="11" t="s">
        <v>0</v>
      </c>
      <c r="C360" s="12">
        <v>4</v>
      </c>
      <c r="D360" s="33"/>
    </row>
    <row r="361" spans="2:4" x14ac:dyDescent="0.3">
      <c r="B361" s="14" t="s">
        <v>3</v>
      </c>
      <c r="C361" s="15">
        <v>4</v>
      </c>
      <c r="D361" s="33"/>
    </row>
    <row r="362" spans="2:4" x14ac:dyDescent="0.3">
      <c r="B362" s="11" t="s">
        <v>6</v>
      </c>
      <c r="C362" s="12">
        <v>39</v>
      </c>
      <c r="D362" s="33"/>
    </row>
    <row r="363" spans="2:4" x14ac:dyDescent="0.3">
      <c r="B363" s="14" t="s">
        <v>7</v>
      </c>
      <c r="C363" s="15">
        <v>2</v>
      </c>
      <c r="D363" s="33"/>
    </row>
    <row r="364" spans="2:4" x14ac:dyDescent="0.3">
      <c r="B364" s="14" t="s">
        <v>1</v>
      </c>
      <c r="C364" s="15">
        <v>14</v>
      </c>
      <c r="D364" s="33"/>
    </row>
    <row r="365" spans="2:4" x14ac:dyDescent="0.3">
      <c r="B365" s="14" t="s">
        <v>2</v>
      </c>
      <c r="C365" s="15">
        <v>12</v>
      </c>
      <c r="D365" s="33"/>
    </row>
    <row r="366" spans="2:4" x14ac:dyDescent="0.3">
      <c r="B366" s="14" t="s">
        <v>5</v>
      </c>
      <c r="C366" s="15">
        <v>5</v>
      </c>
      <c r="D366" s="33"/>
    </row>
    <row r="367" spans="2:4" x14ac:dyDescent="0.3">
      <c r="B367" s="14" t="s">
        <v>3</v>
      </c>
      <c r="C367" s="15">
        <v>4</v>
      </c>
      <c r="D367" s="33"/>
    </row>
    <row r="368" spans="2:4" ht="15" thickBot="1" x14ac:dyDescent="0.35">
      <c r="B368" s="14" t="s">
        <v>4</v>
      </c>
      <c r="C368" s="15">
        <v>2</v>
      </c>
      <c r="D368" s="33"/>
    </row>
    <row r="369" spans="2:5" ht="15" thickBot="1" x14ac:dyDescent="0.35">
      <c r="B369" s="8" t="s">
        <v>72</v>
      </c>
      <c r="C369" s="9">
        <v>88</v>
      </c>
      <c r="D369" s="10">
        <f>(C370+C372+C375+C376)/C369</f>
        <v>0.90909090909090906</v>
      </c>
    </row>
    <row r="370" spans="2:5" x14ac:dyDescent="0.3">
      <c r="B370" s="21" t="s">
        <v>73</v>
      </c>
      <c r="C370" s="22">
        <v>72</v>
      </c>
      <c r="D370" s="33"/>
    </row>
    <row r="371" spans="2:5" x14ac:dyDescent="0.3">
      <c r="B371" s="11" t="s">
        <v>0</v>
      </c>
      <c r="C371" s="12">
        <v>1</v>
      </c>
      <c r="D371" s="33"/>
    </row>
    <row r="372" spans="2:5" x14ac:dyDescent="0.3">
      <c r="B372" s="14" t="s">
        <v>4</v>
      </c>
      <c r="C372" s="15">
        <v>1</v>
      </c>
      <c r="D372" s="33"/>
    </row>
    <row r="373" spans="2:5" x14ac:dyDescent="0.3">
      <c r="B373" s="11" t="s">
        <v>6</v>
      </c>
      <c r="C373" s="12">
        <v>15</v>
      </c>
      <c r="D373" s="33"/>
    </row>
    <row r="374" spans="2:5" x14ac:dyDescent="0.3">
      <c r="B374" s="14" t="s">
        <v>1</v>
      </c>
      <c r="C374" s="15">
        <v>8</v>
      </c>
      <c r="D374" s="33"/>
    </row>
    <row r="375" spans="2:5" x14ac:dyDescent="0.3">
      <c r="B375" s="14" t="s">
        <v>3</v>
      </c>
      <c r="C375" s="15">
        <v>2</v>
      </c>
      <c r="D375" s="33"/>
    </row>
    <row r="376" spans="2:5" ht="15" thickBot="1" x14ac:dyDescent="0.35">
      <c r="B376" s="14" t="s">
        <v>4</v>
      </c>
      <c r="C376" s="15">
        <v>5</v>
      </c>
      <c r="D376" s="33"/>
    </row>
    <row r="377" spans="2:5" ht="15" thickBot="1" x14ac:dyDescent="0.35">
      <c r="B377" s="16" t="s">
        <v>86</v>
      </c>
      <c r="C377" s="17">
        <f>C8+C20+C29+C41+C54+C69+C85+C100+C114+C130+C155+C169+C178+C190+C198+C212+C226+C237+C250+C260+C274+C285+C291+C304+C313+C328+C350+C337+C358+C369+C140</f>
        <v>20735</v>
      </c>
      <c r="D377" s="47">
        <f>(C378+C11+C12+C16+C17+C18+C19+C23++C26+C27+C28+C33+C34+C37+C38+C39+C40+C45+C46+C50+C51+C52+C53+C59+C60+C61+C65+C66+C67+C68+C74+C75+C76+C77+C81+C82+C83+C84+C90+C91+C92+C96+C97+C98+C99+C104+C105+C106+C110+C111+C112+C113+C119+C120+C121+C122+C126+C127+C128+C129+C133+C136+C137+C138+C139+C145+C146+C147+C151+C152+C153+C154+C160+C161+C165+C166+C167+C168+C172+C175+C176+C177+C181+C182+C183+C186+C187+C188+C189+C195+C196+C197+C202+C203+C204+C208+C209+C210+C211+C215+C216+C217+C218+C222+C223+C224+C225+C229+C233+C234+C235+C236+C241+C242+C246+C247+C248+C249+C253+C256+C257+C258+C259+C264+C265+C266+C267+C270+C271+C272+C273+C277+C278+C281+C282+C283+C284+C289+C290+C294+C295+C296+C300+C301+C302+C303+C307+C310+C311+C312+C317+C318+C319+C320+C324+C325+C326+C327+C333+C334+C335+C336+C341+C342+C346+C347+C348+C349+C354+C355+C356+C357+C361+C365+C366+C367+C368+C372+C375+C376-C14--C48-C57-C63-C72-C79-C94-C108-C117-C124-C149-C158-C163-C193-C206-C220-C231-C244-C298-C322-C331-C344-C363)/C377</f>
        <v>0.91338316855558233</v>
      </c>
    </row>
    <row r="378" spans="2:5" ht="15" thickBot="1" x14ac:dyDescent="0.35">
      <c r="B378" s="18" t="s">
        <v>82</v>
      </c>
      <c r="C378" s="18">
        <f>+C9+C21+C30+C42+C55+C70+C86+C101+C115+C131+C141+C156+C170+C179+C191+C199+C213+C227+C238+C251+C261+C275+C286+C292+C305+C314+C329+C338+C351+C359+C370</f>
        <v>13083</v>
      </c>
      <c r="D378" s="48"/>
    </row>
    <row r="379" spans="2:5" x14ac:dyDescent="0.3">
      <c r="B379" s="42" t="s">
        <v>90</v>
      </c>
      <c r="C379" s="42"/>
      <c r="D379" s="42"/>
      <c r="E379" s="42"/>
    </row>
  </sheetData>
  <mergeCells count="5">
    <mergeCell ref="B6:B7"/>
    <mergeCell ref="C6:C7"/>
    <mergeCell ref="D6:D7"/>
    <mergeCell ref="D377:D378"/>
    <mergeCell ref="B379:E3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9"/>
  <sheetViews>
    <sheetView topLeftCell="A31" zoomScaleNormal="100" workbookViewId="0">
      <selection activeCell="H32" sqref="H32"/>
    </sheetView>
  </sheetViews>
  <sheetFormatPr baseColWidth="10" defaultRowHeight="14.4" x14ac:dyDescent="0.3"/>
  <cols>
    <col min="2" max="2" width="38.109375" bestFit="1" customWidth="1"/>
    <col min="3" max="3" width="21.44140625" bestFit="1" customWidth="1"/>
    <col min="4" max="4" width="19.109375" style="7" customWidth="1"/>
    <col min="5" max="5" width="19.88671875" style="7" customWidth="1"/>
  </cols>
  <sheetData>
    <row r="1" spans="1:5" ht="15.6" x14ac:dyDescent="0.3">
      <c r="A1" s="4" t="s">
        <v>8</v>
      </c>
    </row>
    <row r="2" spans="1:5" x14ac:dyDescent="0.3">
      <c r="A2" s="5" t="s">
        <v>10</v>
      </c>
    </row>
    <row r="3" spans="1:5" x14ac:dyDescent="0.3">
      <c r="A3" s="6" t="s">
        <v>11</v>
      </c>
    </row>
    <row r="5" spans="1:5" ht="15" thickBot="1" x14ac:dyDescent="0.35"/>
    <row r="6" spans="1:5" x14ac:dyDescent="0.3">
      <c r="B6" s="55" t="s">
        <v>78</v>
      </c>
      <c r="C6" s="55" t="s">
        <v>79</v>
      </c>
      <c r="D6" s="57" t="s">
        <v>80</v>
      </c>
      <c r="E6" s="57" t="s">
        <v>92</v>
      </c>
    </row>
    <row r="7" spans="1:5" ht="15" thickBot="1" x14ac:dyDescent="0.35">
      <c r="B7" s="56"/>
      <c r="C7" s="56"/>
      <c r="D7" s="58"/>
      <c r="E7" s="58"/>
    </row>
    <row r="8" spans="1:5" ht="15" thickBot="1" x14ac:dyDescent="0.35">
      <c r="B8" s="8" t="s">
        <v>27</v>
      </c>
      <c r="C8" s="9">
        <v>231</v>
      </c>
      <c r="D8" s="10">
        <f>(C10+C16+C23)/C8</f>
        <v>0.77056277056277056</v>
      </c>
      <c r="E8" s="10">
        <f>(C10+C16+C23)/(C8-C18)</f>
        <v>0.77391304347826084</v>
      </c>
    </row>
    <row r="9" spans="1:5" x14ac:dyDescent="0.3">
      <c r="B9" s="21" t="s">
        <v>48</v>
      </c>
      <c r="C9" s="22">
        <v>192</v>
      </c>
      <c r="D9" s="23">
        <f>C10/C9</f>
        <v>0.78125</v>
      </c>
      <c r="E9" s="23">
        <v>0.78</v>
      </c>
    </row>
    <row r="10" spans="1:5" x14ac:dyDescent="0.3">
      <c r="B10" s="19" t="s">
        <v>73</v>
      </c>
      <c r="C10" s="12">
        <v>150</v>
      </c>
      <c r="D10" s="13"/>
      <c r="E10" s="13"/>
    </row>
    <row r="11" spans="1:5" x14ac:dyDescent="0.3">
      <c r="B11" s="19" t="s">
        <v>0</v>
      </c>
      <c r="C11" s="12">
        <v>5</v>
      </c>
      <c r="D11" s="13"/>
      <c r="E11" s="13"/>
    </row>
    <row r="12" spans="1:5" x14ac:dyDescent="0.3">
      <c r="B12" s="20" t="s">
        <v>5</v>
      </c>
      <c r="C12" s="15">
        <v>5</v>
      </c>
      <c r="D12" s="13"/>
      <c r="E12" s="13"/>
    </row>
    <row r="13" spans="1:5" x14ac:dyDescent="0.3">
      <c r="B13" s="19" t="s">
        <v>6</v>
      </c>
      <c r="C13" s="12">
        <v>37</v>
      </c>
      <c r="D13" s="13"/>
      <c r="E13" s="13"/>
    </row>
    <row r="14" spans="1:5" x14ac:dyDescent="0.3">
      <c r="B14" s="20" t="s">
        <v>5</v>
      </c>
      <c r="C14" s="15">
        <v>37</v>
      </c>
      <c r="D14" s="13"/>
      <c r="E14" s="13"/>
    </row>
    <row r="15" spans="1:5" x14ac:dyDescent="0.3">
      <c r="B15" s="21" t="s">
        <v>49</v>
      </c>
      <c r="C15" s="22">
        <v>21</v>
      </c>
      <c r="D15" s="23">
        <f>C16/C15</f>
        <v>0.66666666666666663</v>
      </c>
      <c r="E15" s="23">
        <f>C16/(C15-C18)</f>
        <v>0.7</v>
      </c>
    </row>
    <row r="16" spans="1:5" x14ac:dyDescent="0.3">
      <c r="B16" s="19" t="s">
        <v>73</v>
      </c>
      <c r="C16" s="12">
        <v>14</v>
      </c>
      <c r="D16" s="13"/>
      <c r="E16" s="13"/>
    </row>
    <row r="17" spans="2:5" x14ac:dyDescent="0.3">
      <c r="B17" s="19" t="s">
        <v>6</v>
      </c>
      <c r="C17" s="12">
        <v>7</v>
      </c>
      <c r="D17" s="13"/>
      <c r="E17" s="13"/>
    </row>
    <row r="18" spans="2:5" x14ac:dyDescent="0.3">
      <c r="B18" s="20" t="s">
        <v>1</v>
      </c>
      <c r="C18" s="15">
        <v>1</v>
      </c>
      <c r="D18" s="13"/>
      <c r="E18" s="13"/>
    </row>
    <row r="19" spans="2:5" x14ac:dyDescent="0.3">
      <c r="B19" s="20" t="s">
        <v>5</v>
      </c>
      <c r="C19" s="15">
        <v>2</v>
      </c>
      <c r="D19" s="13"/>
      <c r="E19" s="13"/>
    </row>
    <row r="20" spans="2:5" x14ac:dyDescent="0.3">
      <c r="B20" s="20" t="s">
        <v>3</v>
      </c>
      <c r="C20" s="15">
        <v>3</v>
      </c>
      <c r="D20" s="13"/>
      <c r="E20" s="13"/>
    </row>
    <row r="21" spans="2:5" x14ac:dyDescent="0.3">
      <c r="B21" s="20" t="s">
        <v>4</v>
      </c>
      <c r="C21" s="15">
        <v>1</v>
      </c>
      <c r="D21" s="13"/>
      <c r="E21" s="13"/>
    </row>
    <row r="22" spans="2:5" x14ac:dyDescent="0.3">
      <c r="B22" s="21" t="s">
        <v>59</v>
      </c>
      <c r="C22" s="22">
        <v>18</v>
      </c>
      <c r="D22" s="23">
        <f>C23/C22</f>
        <v>0.77777777777777779</v>
      </c>
      <c r="E22" s="23">
        <v>0.78</v>
      </c>
    </row>
    <row r="23" spans="2:5" x14ac:dyDescent="0.3">
      <c r="B23" s="19" t="s">
        <v>73</v>
      </c>
      <c r="C23" s="12">
        <v>14</v>
      </c>
      <c r="D23" s="13"/>
      <c r="E23" s="13"/>
    </row>
    <row r="24" spans="2:5" x14ac:dyDescent="0.3">
      <c r="B24" s="19" t="s">
        <v>0</v>
      </c>
      <c r="C24" s="12">
        <v>1</v>
      </c>
      <c r="D24" s="13"/>
      <c r="E24" s="13"/>
    </row>
    <row r="25" spans="2:5" x14ac:dyDescent="0.3">
      <c r="B25" s="20" t="s">
        <v>5</v>
      </c>
      <c r="C25" s="15">
        <v>1</v>
      </c>
      <c r="D25" s="13"/>
      <c r="E25" s="13"/>
    </row>
    <row r="26" spans="2:5" x14ac:dyDescent="0.3">
      <c r="B26" s="19" t="s">
        <v>6</v>
      </c>
      <c r="C26" s="12">
        <v>3</v>
      </c>
      <c r="D26" s="13"/>
      <c r="E26" s="13"/>
    </row>
    <row r="27" spans="2:5" ht="15" thickBot="1" x14ac:dyDescent="0.35">
      <c r="B27" s="20" t="s">
        <v>5</v>
      </c>
      <c r="C27" s="15">
        <v>3</v>
      </c>
      <c r="D27" s="13"/>
      <c r="E27" s="13"/>
    </row>
    <row r="28" spans="2:5" ht="15" thickBot="1" x14ac:dyDescent="0.35">
      <c r="B28" s="8" t="s">
        <v>21</v>
      </c>
      <c r="C28" s="9">
        <v>17</v>
      </c>
      <c r="D28" s="10">
        <v>0.53</v>
      </c>
      <c r="E28" s="10">
        <v>0.69</v>
      </c>
    </row>
    <row r="29" spans="2:5" x14ac:dyDescent="0.3">
      <c r="B29" s="21" t="s">
        <v>48</v>
      </c>
      <c r="C29" s="22">
        <v>17</v>
      </c>
      <c r="D29" s="23">
        <f>C30/C29</f>
        <v>0.52941176470588236</v>
      </c>
      <c r="E29" s="23">
        <f>C30/(C29-C32)</f>
        <v>0.69230769230769229</v>
      </c>
    </row>
    <row r="30" spans="2:5" x14ac:dyDescent="0.3">
      <c r="B30" s="19" t="s">
        <v>73</v>
      </c>
      <c r="C30" s="12">
        <v>9</v>
      </c>
      <c r="D30" s="13"/>
      <c r="E30" s="13"/>
    </row>
    <row r="31" spans="2:5" x14ac:dyDescent="0.3">
      <c r="B31" s="19" t="s">
        <v>6</v>
      </c>
      <c r="C31" s="12">
        <v>8</v>
      </c>
      <c r="D31" s="13"/>
      <c r="E31" s="13"/>
    </row>
    <row r="32" spans="2:5" x14ac:dyDescent="0.3">
      <c r="B32" s="20" t="s">
        <v>2</v>
      </c>
      <c r="C32" s="15">
        <v>4</v>
      </c>
      <c r="D32" s="13"/>
      <c r="E32" s="13"/>
    </row>
    <row r="33" spans="2:5" ht="15" thickBot="1" x14ac:dyDescent="0.35">
      <c r="B33" s="20" t="s">
        <v>3</v>
      </c>
      <c r="C33" s="15">
        <v>4</v>
      </c>
      <c r="D33" s="13"/>
      <c r="E33" s="13"/>
    </row>
    <row r="34" spans="2:5" ht="15" thickBot="1" x14ac:dyDescent="0.35">
      <c r="B34" s="8" t="s">
        <v>18</v>
      </c>
      <c r="C34" s="9">
        <v>39</v>
      </c>
      <c r="D34" s="10">
        <v>0.9</v>
      </c>
      <c r="E34" s="10">
        <v>0.9</v>
      </c>
    </row>
    <row r="35" spans="2:5" x14ac:dyDescent="0.3">
      <c r="B35" s="21" t="s">
        <v>48</v>
      </c>
      <c r="C35" s="22">
        <v>39</v>
      </c>
      <c r="D35" s="23">
        <f>C36/C35</f>
        <v>0.89743589743589747</v>
      </c>
      <c r="E35" s="23">
        <v>0.9</v>
      </c>
    </row>
    <row r="36" spans="2:5" x14ac:dyDescent="0.3">
      <c r="B36" s="19" t="s">
        <v>73</v>
      </c>
      <c r="C36" s="12">
        <v>35</v>
      </c>
      <c r="D36" s="13"/>
      <c r="E36" s="13"/>
    </row>
    <row r="37" spans="2:5" x14ac:dyDescent="0.3">
      <c r="B37" s="19" t="s">
        <v>6</v>
      </c>
      <c r="C37" s="12">
        <v>4</v>
      </c>
      <c r="D37" s="13"/>
      <c r="E37" s="13"/>
    </row>
    <row r="38" spans="2:5" x14ac:dyDescent="0.3">
      <c r="B38" s="20" t="s">
        <v>3</v>
      </c>
      <c r="C38" s="15">
        <v>2</v>
      </c>
      <c r="D38" s="13"/>
      <c r="E38" s="13"/>
    </row>
    <row r="39" spans="2:5" ht="15" thickBot="1" x14ac:dyDescent="0.35">
      <c r="B39" s="20" t="s">
        <v>4</v>
      </c>
      <c r="C39" s="15">
        <v>2</v>
      </c>
      <c r="D39" s="13"/>
      <c r="E39" s="13"/>
    </row>
    <row r="40" spans="2:5" ht="15" thickBot="1" x14ac:dyDescent="0.35">
      <c r="B40" s="8" t="s">
        <v>16</v>
      </c>
      <c r="C40" s="9">
        <v>21</v>
      </c>
      <c r="D40" s="10">
        <v>0.67</v>
      </c>
      <c r="E40" s="10">
        <v>0.7</v>
      </c>
    </row>
    <row r="41" spans="2:5" x14ac:dyDescent="0.3">
      <c r="B41" s="21" t="s">
        <v>48</v>
      </c>
      <c r="C41" s="22">
        <v>21</v>
      </c>
      <c r="D41" s="23">
        <f>C42/C41</f>
        <v>0.66666666666666663</v>
      </c>
      <c r="E41" s="23">
        <f>C42/(C41-C46)</f>
        <v>0.7</v>
      </c>
    </row>
    <row r="42" spans="2:5" x14ac:dyDescent="0.3">
      <c r="B42" s="19" t="s">
        <v>73</v>
      </c>
      <c r="C42" s="12">
        <v>14</v>
      </c>
      <c r="D42" s="13"/>
      <c r="E42" s="13"/>
    </row>
    <row r="43" spans="2:5" x14ac:dyDescent="0.3">
      <c r="B43" s="19" t="s">
        <v>0</v>
      </c>
      <c r="C43" s="12">
        <v>3</v>
      </c>
      <c r="D43" s="13"/>
      <c r="E43" s="13"/>
    </row>
    <row r="44" spans="2:5" x14ac:dyDescent="0.3">
      <c r="B44" s="20" t="s">
        <v>5</v>
      </c>
      <c r="C44" s="15">
        <v>3</v>
      </c>
      <c r="D44" s="13"/>
      <c r="E44" s="13"/>
    </row>
    <row r="45" spans="2:5" x14ac:dyDescent="0.3">
      <c r="B45" s="19" t="s">
        <v>6</v>
      </c>
      <c r="C45" s="12">
        <v>4</v>
      </c>
      <c r="D45" s="13"/>
      <c r="E45" s="13"/>
    </row>
    <row r="46" spans="2:5" x14ac:dyDescent="0.3">
      <c r="B46" s="20" t="s">
        <v>2</v>
      </c>
      <c r="C46" s="15">
        <v>1</v>
      </c>
      <c r="D46" s="13"/>
      <c r="E46" s="13"/>
    </row>
    <row r="47" spans="2:5" x14ac:dyDescent="0.3">
      <c r="B47" s="20" t="s">
        <v>3</v>
      </c>
      <c r="C47" s="15">
        <v>2</v>
      </c>
      <c r="D47" s="13"/>
      <c r="E47" s="13"/>
    </row>
    <row r="48" spans="2:5" ht="15" thickBot="1" x14ac:dyDescent="0.35">
      <c r="B48" s="20" t="s">
        <v>4</v>
      </c>
      <c r="C48" s="15">
        <v>1</v>
      </c>
      <c r="D48" s="13"/>
      <c r="E48" s="13"/>
    </row>
    <row r="49" spans="2:5" ht="15" thickBot="1" x14ac:dyDescent="0.35">
      <c r="B49" s="8" t="s">
        <v>17</v>
      </c>
      <c r="C49" s="9">
        <v>30</v>
      </c>
      <c r="D49" s="10">
        <v>0.4</v>
      </c>
      <c r="E49" s="10">
        <v>0.92</v>
      </c>
    </row>
    <row r="50" spans="2:5" x14ac:dyDescent="0.3">
      <c r="B50" s="21" t="s">
        <v>48</v>
      </c>
      <c r="C50" s="22">
        <v>30</v>
      </c>
      <c r="D50" s="23">
        <f>C51/C50</f>
        <v>0.4</v>
      </c>
      <c r="E50" s="23">
        <f>C51/(C50-C55)</f>
        <v>0.92307692307692313</v>
      </c>
    </row>
    <row r="51" spans="2:5" x14ac:dyDescent="0.3">
      <c r="B51" s="19" t="s">
        <v>73</v>
      </c>
      <c r="C51" s="12">
        <v>12</v>
      </c>
      <c r="D51" s="13"/>
      <c r="E51" s="13"/>
    </row>
    <row r="52" spans="2:5" x14ac:dyDescent="0.3">
      <c r="B52" s="19" t="s">
        <v>0</v>
      </c>
      <c r="C52" s="12">
        <v>1</v>
      </c>
      <c r="D52" s="13"/>
      <c r="E52" s="13"/>
    </row>
    <row r="53" spans="2:5" x14ac:dyDescent="0.3">
      <c r="B53" s="20" t="s">
        <v>3</v>
      </c>
      <c r="C53" s="15">
        <v>1</v>
      </c>
      <c r="D53" s="13"/>
      <c r="E53" s="13"/>
    </row>
    <row r="54" spans="2:5" x14ac:dyDescent="0.3">
      <c r="B54" s="19" t="s">
        <v>6</v>
      </c>
      <c r="C54" s="12">
        <v>17</v>
      </c>
      <c r="D54" s="13"/>
      <c r="E54" s="13"/>
    </row>
    <row r="55" spans="2:5" ht="15" thickBot="1" x14ac:dyDescent="0.35">
      <c r="B55" s="20" t="s">
        <v>2</v>
      </c>
      <c r="C55" s="15">
        <v>17</v>
      </c>
      <c r="D55" s="13"/>
      <c r="E55" s="13"/>
    </row>
    <row r="56" spans="2:5" ht="15" thickBot="1" x14ac:dyDescent="0.35">
      <c r="B56" s="8" t="s">
        <v>15</v>
      </c>
      <c r="C56" s="9">
        <v>158</v>
      </c>
      <c r="D56" s="10">
        <f>(C58+C67+C72)/C56</f>
        <v>0.70886075949367089</v>
      </c>
      <c r="E56" s="10">
        <f>(C58+C67+C72)/(C56-C62)</f>
        <v>0.71794871794871795</v>
      </c>
    </row>
    <row r="57" spans="2:5" x14ac:dyDescent="0.3">
      <c r="B57" s="21" t="s">
        <v>48</v>
      </c>
      <c r="C57" s="22">
        <v>79</v>
      </c>
      <c r="D57" s="23">
        <f>C58/C57</f>
        <v>0.84810126582278478</v>
      </c>
      <c r="E57" s="23">
        <f>C58/(C57-C62)</f>
        <v>0.87012987012987009</v>
      </c>
    </row>
    <row r="58" spans="2:5" x14ac:dyDescent="0.3">
      <c r="B58" s="19" t="s">
        <v>73</v>
      </c>
      <c r="C58" s="12">
        <v>67</v>
      </c>
      <c r="D58" s="13"/>
      <c r="E58" s="13"/>
    </row>
    <row r="59" spans="2:5" x14ac:dyDescent="0.3">
      <c r="B59" s="19" t="s">
        <v>0</v>
      </c>
      <c r="C59" s="12">
        <v>1</v>
      </c>
      <c r="D59" s="13"/>
      <c r="E59" s="13"/>
    </row>
    <row r="60" spans="2:5" x14ac:dyDescent="0.3">
      <c r="B60" s="20" t="s">
        <v>5</v>
      </c>
      <c r="C60" s="15">
        <v>1</v>
      </c>
      <c r="D60" s="13"/>
      <c r="E60" s="13"/>
    </row>
    <row r="61" spans="2:5" x14ac:dyDescent="0.3">
      <c r="B61" s="19" t="s">
        <v>6</v>
      </c>
      <c r="C61" s="12">
        <v>11</v>
      </c>
      <c r="D61" s="13"/>
      <c r="E61" s="13"/>
    </row>
    <row r="62" spans="2:5" x14ac:dyDescent="0.3">
      <c r="B62" s="20" t="s">
        <v>1</v>
      </c>
      <c r="C62" s="15">
        <v>2</v>
      </c>
      <c r="D62" s="13"/>
      <c r="E62" s="13"/>
    </row>
    <row r="63" spans="2:5" x14ac:dyDescent="0.3">
      <c r="B63" s="20" t="s">
        <v>5</v>
      </c>
      <c r="C63" s="15">
        <v>1</v>
      </c>
      <c r="D63" s="13"/>
      <c r="E63" s="13"/>
    </row>
    <row r="64" spans="2:5" x14ac:dyDescent="0.3">
      <c r="B64" s="20" t="s">
        <v>3</v>
      </c>
      <c r="C64" s="15">
        <v>7</v>
      </c>
      <c r="D64" s="13"/>
      <c r="E64" s="13"/>
    </row>
    <row r="65" spans="2:5" x14ac:dyDescent="0.3">
      <c r="B65" s="20" t="s">
        <v>4</v>
      </c>
      <c r="C65" s="15">
        <v>1</v>
      </c>
      <c r="D65" s="13"/>
      <c r="E65" s="13"/>
    </row>
    <row r="66" spans="2:5" x14ac:dyDescent="0.3">
      <c r="B66" s="21" t="s">
        <v>49</v>
      </c>
      <c r="C66" s="22">
        <v>30</v>
      </c>
      <c r="D66" s="23">
        <f>C67/C66</f>
        <v>0.6333333333333333</v>
      </c>
      <c r="E66" s="23">
        <v>0.63</v>
      </c>
    </row>
    <row r="67" spans="2:5" x14ac:dyDescent="0.3">
      <c r="B67" s="19" t="s">
        <v>73</v>
      </c>
      <c r="C67" s="12">
        <v>19</v>
      </c>
      <c r="D67" s="13"/>
      <c r="E67" s="13"/>
    </row>
    <row r="68" spans="2:5" x14ac:dyDescent="0.3">
      <c r="B68" s="19" t="s">
        <v>6</v>
      </c>
      <c r="C68" s="12">
        <v>11</v>
      </c>
      <c r="D68" s="13"/>
      <c r="E68" s="13"/>
    </row>
    <row r="69" spans="2:5" x14ac:dyDescent="0.3">
      <c r="B69" s="20" t="s">
        <v>5</v>
      </c>
      <c r="C69" s="15">
        <v>7</v>
      </c>
      <c r="D69" s="13"/>
      <c r="E69" s="13"/>
    </row>
    <row r="70" spans="2:5" x14ac:dyDescent="0.3">
      <c r="B70" s="20" t="s">
        <v>3</v>
      </c>
      <c r="C70" s="15">
        <v>4</v>
      </c>
      <c r="D70" s="13"/>
      <c r="E70" s="13"/>
    </row>
    <row r="71" spans="2:5" x14ac:dyDescent="0.3">
      <c r="B71" s="21" t="s">
        <v>59</v>
      </c>
      <c r="C71" s="22">
        <v>49</v>
      </c>
      <c r="D71" s="23">
        <f>C72/C71</f>
        <v>0.53061224489795922</v>
      </c>
      <c r="E71" s="23">
        <v>0.53</v>
      </c>
    </row>
    <row r="72" spans="2:5" x14ac:dyDescent="0.3">
      <c r="B72" s="19" t="s">
        <v>73</v>
      </c>
      <c r="C72" s="12">
        <v>26</v>
      </c>
      <c r="D72" s="13"/>
      <c r="E72" s="13"/>
    </row>
    <row r="73" spans="2:5" x14ac:dyDescent="0.3">
      <c r="B73" s="19" t="s">
        <v>0</v>
      </c>
      <c r="C73" s="12">
        <v>3</v>
      </c>
      <c r="D73" s="13"/>
      <c r="E73" s="13"/>
    </row>
    <row r="74" spans="2:5" x14ac:dyDescent="0.3">
      <c r="B74" s="20" t="s">
        <v>5</v>
      </c>
      <c r="C74" s="15">
        <v>3</v>
      </c>
      <c r="D74" s="13"/>
      <c r="E74" s="13"/>
    </row>
    <row r="75" spans="2:5" x14ac:dyDescent="0.3">
      <c r="B75" s="19" t="s">
        <v>6</v>
      </c>
      <c r="C75" s="12">
        <v>20</v>
      </c>
      <c r="D75" s="13"/>
      <c r="E75" s="13"/>
    </row>
    <row r="76" spans="2:5" x14ac:dyDescent="0.3">
      <c r="B76" s="20" t="s">
        <v>5</v>
      </c>
      <c r="C76" s="15">
        <v>12</v>
      </c>
      <c r="D76" s="13"/>
      <c r="E76" s="13"/>
    </row>
    <row r="77" spans="2:5" ht="15" thickBot="1" x14ac:dyDescent="0.35">
      <c r="B77" s="20" t="s">
        <v>3</v>
      </c>
      <c r="C77" s="15">
        <v>8</v>
      </c>
      <c r="D77" s="13"/>
      <c r="E77" s="13"/>
    </row>
    <row r="78" spans="2:5" ht="15" thickBot="1" x14ac:dyDescent="0.35">
      <c r="B78" s="8" t="s">
        <v>22</v>
      </c>
      <c r="C78" s="9">
        <v>1160</v>
      </c>
      <c r="D78" s="10">
        <f>(C80+C87+C95+C103+C109)/C78</f>
        <v>0.70775862068965523</v>
      </c>
      <c r="E78" s="10">
        <f>(C80+C87+C95+C103+C109)/(C78-C82-C83-C89-C90-C97-C98-C111)</f>
        <v>0.833502538071066</v>
      </c>
    </row>
    <row r="79" spans="2:5" x14ac:dyDescent="0.3">
      <c r="B79" s="21" t="s">
        <v>46</v>
      </c>
      <c r="C79" s="22">
        <v>30</v>
      </c>
      <c r="D79" s="23">
        <f>C80/C79</f>
        <v>0.76666666666666672</v>
      </c>
      <c r="E79" s="23">
        <f>C80/(C79-C82-C83)</f>
        <v>0.8214285714285714</v>
      </c>
    </row>
    <row r="80" spans="2:5" x14ac:dyDescent="0.3">
      <c r="B80" s="19" t="s">
        <v>73</v>
      </c>
      <c r="C80" s="12">
        <v>23</v>
      </c>
      <c r="D80" s="13"/>
      <c r="E80" s="13"/>
    </row>
    <row r="81" spans="2:5" x14ac:dyDescent="0.3">
      <c r="B81" s="19" t="s">
        <v>6</v>
      </c>
      <c r="C81" s="12">
        <v>7</v>
      </c>
      <c r="D81" s="13"/>
      <c r="E81" s="13"/>
    </row>
    <row r="82" spans="2:5" x14ac:dyDescent="0.3">
      <c r="B82" s="20" t="s">
        <v>1</v>
      </c>
      <c r="C82" s="15">
        <v>1</v>
      </c>
      <c r="D82" s="13"/>
      <c r="E82" s="13"/>
    </row>
    <row r="83" spans="2:5" x14ac:dyDescent="0.3">
      <c r="B83" s="20" t="s">
        <v>2</v>
      </c>
      <c r="C83" s="15">
        <v>1</v>
      </c>
      <c r="D83" s="13"/>
      <c r="E83" s="13"/>
    </row>
    <row r="84" spans="2:5" x14ac:dyDescent="0.3">
      <c r="B84" s="20" t="s">
        <v>5</v>
      </c>
      <c r="C84" s="15">
        <v>3</v>
      </c>
      <c r="D84" s="13"/>
      <c r="E84" s="13"/>
    </row>
    <row r="85" spans="2:5" x14ac:dyDescent="0.3">
      <c r="B85" s="20" t="s">
        <v>3</v>
      </c>
      <c r="C85" s="15">
        <v>2</v>
      </c>
      <c r="D85" s="13"/>
      <c r="E85" s="13"/>
    </row>
    <row r="86" spans="2:5" x14ac:dyDescent="0.3">
      <c r="B86" s="21" t="s">
        <v>48</v>
      </c>
      <c r="C86" s="22">
        <v>976</v>
      </c>
      <c r="D86" s="23">
        <f>C87/C86</f>
        <v>0.70594262295081966</v>
      </c>
      <c r="E86" s="23">
        <f>C87/(C86-C89-C90)</f>
        <v>0.85061728395061731</v>
      </c>
    </row>
    <row r="87" spans="2:5" x14ac:dyDescent="0.3">
      <c r="B87" s="19" t="s">
        <v>73</v>
      </c>
      <c r="C87" s="12">
        <v>689</v>
      </c>
      <c r="D87" s="13"/>
      <c r="E87" s="13"/>
    </row>
    <row r="88" spans="2:5" x14ac:dyDescent="0.3">
      <c r="B88" s="19" t="s">
        <v>6</v>
      </c>
      <c r="C88" s="12">
        <v>287</v>
      </c>
      <c r="D88" s="13"/>
      <c r="E88" s="13"/>
    </row>
    <row r="89" spans="2:5" x14ac:dyDescent="0.3">
      <c r="B89" s="20" t="s">
        <v>1</v>
      </c>
      <c r="C89" s="15">
        <v>136</v>
      </c>
      <c r="D89" s="13"/>
      <c r="E89" s="13"/>
    </row>
    <row r="90" spans="2:5" x14ac:dyDescent="0.3">
      <c r="B90" s="20" t="s">
        <v>2</v>
      </c>
      <c r="C90" s="15">
        <v>30</v>
      </c>
      <c r="D90" s="13"/>
      <c r="E90" s="13"/>
    </row>
    <row r="91" spans="2:5" x14ac:dyDescent="0.3">
      <c r="B91" s="20" t="s">
        <v>5</v>
      </c>
      <c r="C91" s="15">
        <v>23</v>
      </c>
      <c r="D91" s="13"/>
      <c r="E91" s="13"/>
    </row>
    <row r="92" spans="2:5" x14ac:dyDescent="0.3">
      <c r="B92" s="20" t="s">
        <v>3</v>
      </c>
      <c r="C92" s="15">
        <v>79</v>
      </c>
      <c r="D92" s="13"/>
      <c r="E92" s="13"/>
    </row>
    <row r="93" spans="2:5" x14ac:dyDescent="0.3">
      <c r="B93" s="20" t="s">
        <v>4</v>
      </c>
      <c r="C93" s="15">
        <v>19</v>
      </c>
      <c r="D93" s="13"/>
      <c r="E93" s="13"/>
    </row>
    <row r="94" spans="2:5" x14ac:dyDescent="0.3">
      <c r="B94" s="21" t="s">
        <v>49</v>
      </c>
      <c r="C94" s="22">
        <v>57</v>
      </c>
      <c r="D94" s="23">
        <f>C95/C94</f>
        <v>0.42105263157894735</v>
      </c>
      <c r="E94" s="23">
        <f>C95/(C94-C97-C98)</f>
        <v>0.46153846153846156</v>
      </c>
    </row>
    <row r="95" spans="2:5" x14ac:dyDescent="0.3">
      <c r="B95" s="19" t="s">
        <v>73</v>
      </c>
      <c r="C95" s="12">
        <v>24</v>
      </c>
      <c r="D95" s="13"/>
      <c r="E95" s="13"/>
    </row>
    <row r="96" spans="2:5" x14ac:dyDescent="0.3">
      <c r="B96" s="19" t="s">
        <v>6</v>
      </c>
      <c r="C96" s="12">
        <v>33</v>
      </c>
      <c r="D96" s="13"/>
      <c r="E96" s="13"/>
    </row>
    <row r="97" spans="2:5" x14ac:dyDescent="0.3">
      <c r="B97" s="20" t="s">
        <v>1</v>
      </c>
      <c r="C97" s="15">
        <v>1</v>
      </c>
      <c r="D97" s="13"/>
      <c r="E97" s="13"/>
    </row>
    <row r="98" spans="2:5" x14ac:dyDescent="0.3">
      <c r="B98" s="20" t="s">
        <v>2</v>
      </c>
      <c r="C98" s="15">
        <v>4</v>
      </c>
      <c r="D98" s="13"/>
      <c r="E98" s="13"/>
    </row>
    <row r="99" spans="2:5" x14ac:dyDescent="0.3">
      <c r="B99" s="20" t="s">
        <v>5</v>
      </c>
      <c r="C99" s="15">
        <v>24</v>
      </c>
      <c r="D99" s="13"/>
      <c r="E99" s="13"/>
    </row>
    <row r="100" spans="2:5" x14ac:dyDescent="0.3">
      <c r="B100" s="20" t="s">
        <v>3</v>
      </c>
      <c r="C100" s="15">
        <v>3</v>
      </c>
      <c r="D100" s="13"/>
      <c r="E100" s="13"/>
    </row>
    <row r="101" spans="2:5" x14ac:dyDescent="0.3">
      <c r="B101" s="20" t="s">
        <v>4</v>
      </c>
      <c r="C101" s="15">
        <v>1</v>
      </c>
      <c r="D101" s="13"/>
      <c r="E101" s="13"/>
    </row>
    <row r="102" spans="2:5" x14ac:dyDescent="0.3">
      <c r="B102" s="21" t="s">
        <v>50</v>
      </c>
      <c r="C102" s="22">
        <v>30</v>
      </c>
      <c r="D102" s="23">
        <f>C103/C102</f>
        <v>0.83333333333333337</v>
      </c>
      <c r="E102" s="23">
        <v>0.83</v>
      </c>
    </row>
    <row r="103" spans="2:5" x14ac:dyDescent="0.3">
      <c r="B103" s="19" t="s">
        <v>73</v>
      </c>
      <c r="C103" s="12">
        <v>25</v>
      </c>
      <c r="D103" s="13"/>
      <c r="E103" s="13"/>
    </row>
    <row r="104" spans="2:5" x14ac:dyDescent="0.3">
      <c r="B104" s="19" t="s">
        <v>6</v>
      </c>
      <c r="C104" s="12">
        <v>5</v>
      </c>
      <c r="D104" s="13"/>
      <c r="E104" s="13"/>
    </row>
    <row r="105" spans="2:5" x14ac:dyDescent="0.3">
      <c r="B105" s="20" t="s">
        <v>5</v>
      </c>
      <c r="C105" s="15">
        <v>1</v>
      </c>
      <c r="D105" s="13"/>
      <c r="E105" s="13"/>
    </row>
    <row r="106" spans="2:5" x14ac:dyDescent="0.3">
      <c r="B106" s="20" t="s">
        <v>3</v>
      </c>
      <c r="C106" s="15">
        <v>3</v>
      </c>
      <c r="D106" s="13"/>
      <c r="E106" s="13"/>
    </row>
    <row r="107" spans="2:5" x14ac:dyDescent="0.3">
      <c r="B107" s="20" t="s">
        <v>4</v>
      </c>
      <c r="C107" s="15">
        <v>1</v>
      </c>
      <c r="D107" s="13"/>
      <c r="E107" s="13"/>
    </row>
    <row r="108" spans="2:5" x14ac:dyDescent="0.3">
      <c r="B108" s="21" t="s">
        <v>59</v>
      </c>
      <c r="C108" s="22">
        <v>67</v>
      </c>
      <c r="D108" s="23">
        <f>C109/C108</f>
        <v>0.89552238805970152</v>
      </c>
      <c r="E108" s="23">
        <f>C109/(C108-C111)</f>
        <v>0.92307692307692313</v>
      </c>
    </row>
    <row r="109" spans="2:5" x14ac:dyDescent="0.3">
      <c r="B109" s="19" t="s">
        <v>73</v>
      </c>
      <c r="C109" s="12">
        <v>60</v>
      </c>
      <c r="D109" s="13"/>
      <c r="E109" s="13"/>
    </row>
    <row r="110" spans="2:5" x14ac:dyDescent="0.3">
      <c r="B110" s="19" t="s">
        <v>6</v>
      </c>
      <c r="C110" s="12">
        <v>7</v>
      </c>
      <c r="D110" s="13"/>
      <c r="E110" s="13"/>
    </row>
    <row r="111" spans="2:5" x14ac:dyDescent="0.3">
      <c r="B111" s="20" t="s">
        <v>2</v>
      </c>
      <c r="C111" s="15">
        <v>2</v>
      </c>
      <c r="D111" s="13"/>
      <c r="E111" s="13"/>
    </row>
    <row r="112" spans="2:5" ht="15" thickBot="1" x14ac:dyDescent="0.35">
      <c r="B112" s="20" t="s">
        <v>5</v>
      </c>
      <c r="C112" s="15">
        <v>5</v>
      </c>
      <c r="D112" s="13"/>
      <c r="E112" s="13"/>
    </row>
    <row r="113" spans="2:5" ht="15" thickBot="1" x14ac:dyDescent="0.35">
      <c r="B113" s="8" t="s">
        <v>41</v>
      </c>
      <c r="C113" s="9">
        <v>25</v>
      </c>
      <c r="D113" s="10">
        <v>0.72</v>
      </c>
      <c r="E113" s="10">
        <v>0.72</v>
      </c>
    </row>
    <row r="114" spans="2:5" x14ac:dyDescent="0.3">
      <c r="B114" s="21" t="s">
        <v>48</v>
      </c>
      <c r="C114" s="22">
        <v>25</v>
      </c>
      <c r="D114" s="23">
        <f>C115/C114</f>
        <v>0.72</v>
      </c>
      <c r="E114" s="23">
        <v>0.72</v>
      </c>
    </row>
    <row r="115" spans="2:5" x14ac:dyDescent="0.3">
      <c r="B115" s="19" t="s">
        <v>73</v>
      </c>
      <c r="C115" s="12">
        <v>18</v>
      </c>
      <c r="D115" s="13"/>
      <c r="E115" s="13"/>
    </row>
    <row r="116" spans="2:5" x14ac:dyDescent="0.3">
      <c r="B116" s="19" t="s">
        <v>6</v>
      </c>
      <c r="C116" s="12">
        <v>7</v>
      </c>
      <c r="D116" s="13"/>
      <c r="E116" s="13"/>
    </row>
    <row r="117" spans="2:5" ht="15" thickBot="1" x14ac:dyDescent="0.35">
      <c r="B117" s="20" t="s">
        <v>5</v>
      </c>
      <c r="C117" s="15">
        <v>7</v>
      </c>
      <c r="D117" s="13"/>
      <c r="E117" s="13"/>
    </row>
    <row r="118" spans="2:5" ht="15" thickBot="1" x14ac:dyDescent="0.35">
      <c r="B118" s="8" t="s">
        <v>23</v>
      </c>
      <c r="C118" s="9">
        <v>107</v>
      </c>
      <c r="D118" s="10">
        <f>(C120+C124+C128)/C118</f>
        <v>0.89719626168224298</v>
      </c>
      <c r="E118" s="10">
        <v>0.9</v>
      </c>
    </row>
    <row r="119" spans="2:5" x14ac:dyDescent="0.3">
      <c r="B119" s="21" t="s">
        <v>48</v>
      </c>
      <c r="C119" s="22">
        <v>30</v>
      </c>
      <c r="D119" s="23">
        <f>C120/C119</f>
        <v>0.9</v>
      </c>
      <c r="E119" s="23">
        <v>0.9</v>
      </c>
    </row>
    <row r="120" spans="2:5" x14ac:dyDescent="0.3">
      <c r="B120" s="19" t="s">
        <v>73</v>
      </c>
      <c r="C120" s="12">
        <v>27</v>
      </c>
      <c r="D120" s="13"/>
      <c r="E120" s="13"/>
    </row>
    <row r="121" spans="2:5" x14ac:dyDescent="0.3">
      <c r="B121" s="19" t="s">
        <v>6</v>
      </c>
      <c r="C121" s="12">
        <v>3</v>
      </c>
      <c r="D121" s="13"/>
      <c r="E121" s="13"/>
    </row>
    <row r="122" spans="2:5" x14ac:dyDescent="0.3">
      <c r="B122" s="20" t="s">
        <v>5</v>
      </c>
      <c r="C122" s="15">
        <v>3</v>
      </c>
      <c r="D122" s="13"/>
      <c r="E122" s="13"/>
    </row>
    <row r="123" spans="2:5" x14ac:dyDescent="0.3">
      <c r="B123" s="21" t="s">
        <v>50</v>
      </c>
      <c r="C123" s="22">
        <v>47</v>
      </c>
      <c r="D123" s="23">
        <f>C124/C123</f>
        <v>0.87234042553191493</v>
      </c>
      <c r="E123" s="23">
        <v>0.87</v>
      </c>
    </row>
    <row r="124" spans="2:5" x14ac:dyDescent="0.3">
      <c r="B124" s="19" t="s">
        <v>73</v>
      </c>
      <c r="C124" s="12">
        <v>41</v>
      </c>
      <c r="D124" s="13"/>
      <c r="E124" s="13"/>
    </row>
    <row r="125" spans="2:5" x14ac:dyDescent="0.3">
      <c r="B125" s="19" t="s">
        <v>6</v>
      </c>
      <c r="C125" s="12">
        <v>6</v>
      </c>
      <c r="D125" s="13"/>
      <c r="E125" s="13"/>
    </row>
    <row r="126" spans="2:5" x14ac:dyDescent="0.3">
      <c r="B126" s="20" t="s">
        <v>5</v>
      </c>
      <c r="C126" s="15">
        <v>6</v>
      </c>
      <c r="D126" s="13"/>
      <c r="E126" s="13"/>
    </row>
    <row r="127" spans="2:5" x14ac:dyDescent="0.3">
      <c r="B127" s="21" t="s">
        <v>63</v>
      </c>
      <c r="C127" s="22">
        <v>30</v>
      </c>
      <c r="D127" s="23">
        <f>C128/C127</f>
        <v>0.93333333333333335</v>
      </c>
      <c r="E127" s="23">
        <v>0.93</v>
      </c>
    </row>
    <row r="128" spans="2:5" x14ac:dyDescent="0.3">
      <c r="B128" s="19" t="s">
        <v>73</v>
      </c>
      <c r="C128" s="12">
        <v>28</v>
      </c>
      <c r="D128" s="13"/>
      <c r="E128" s="13"/>
    </row>
    <row r="129" spans="2:5" x14ac:dyDescent="0.3">
      <c r="B129" s="19" t="s">
        <v>6</v>
      </c>
      <c r="C129" s="12">
        <v>2</v>
      </c>
      <c r="D129" s="13"/>
      <c r="E129" s="13"/>
    </row>
    <row r="130" spans="2:5" ht="15" thickBot="1" x14ac:dyDescent="0.35">
      <c r="B130" s="20" t="s">
        <v>5</v>
      </c>
      <c r="C130" s="15">
        <v>2</v>
      </c>
      <c r="D130" s="13"/>
      <c r="E130" s="13"/>
    </row>
    <row r="131" spans="2:5" ht="15" thickBot="1" x14ac:dyDescent="0.35">
      <c r="B131" s="8" t="s">
        <v>35</v>
      </c>
      <c r="C131" s="9">
        <v>768</v>
      </c>
      <c r="D131" s="10">
        <f>(C133+C138+C149+C154+C160+C165+C172+C181)/C131</f>
        <v>0.82552083333333337</v>
      </c>
      <c r="E131" s="10">
        <f>(C133+C138+C149+C154+C160+C165+C172+C181)/(C131-C135-C143-C144-C156-C162-C176-C177-C185)</f>
        <v>0.86141304347826086</v>
      </c>
    </row>
    <row r="132" spans="2:5" x14ac:dyDescent="0.3">
      <c r="B132" s="21" t="s">
        <v>46</v>
      </c>
      <c r="C132" s="22">
        <v>46</v>
      </c>
      <c r="D132" s="23">
        <f>C133/C132</f>
        <v>0.91304347826086951</v>
      </c>
      <c r="E132" s="23">
        <f>C133/(C132-C135)</f>
        <v>0.97674418604651159</v>
      </c>
    </row>
    <row r="133" spans="2:5" x14ac:dyDescent="0.3">
      <c r="B133" s="19" t="s">
        <v>73</v>
      </c>
      <c r="C133" s="12">
        <v>42</v>
      </c>
      <c r="D133" s="13"/>
      <c r="E133" s="13"/>
    </row>
    <row r="134" spans="2:5" x14ac:dyDescent="0.3">
      <c r="B134" s="19" t="s">
        <v>6</v>
      </c>
      <c r="C134" s="12">
        <v>4</v>
      </c>
      <c r="D134" s="13"/>
      <c r="E134" s="13"/>
    </row>
    <row r="135" spans="2:5" x14ac:dyDescent="0.3">
      <c r="B135" s="20" t="s">
        <v>1</v>
      </c>
      <c r="C135" s="15">
        <v>3</v>
      </c>
      <c r="D135" s="13"/>
      <c r="E135" s="13"/>
    </row>
    <row r="136" spans="2:5" x14ac:dyDescent="0.3">
      <c r="B136" s="20" t="s">
        <v>5</v>
      </c>
      <c r="C136" s="15">
        <v>1</v>
      </c>
      <c r="D136" s="13"/>
      <c r="E136" s="13"/>
    </row>
    <row r="137" spans="2:5" x14ac:dyDescent="0.3">
      <c r="B137" s="21" t="s">
        <v>48</v>
      </c>
      <c r="C137" s="22">
        <v>327</v>
      </c>
      <c r="D137" s="23">
        <f>C138/C137</f>
        <v>0.78593272171253825</v>
      </c>
      <c r="E137" s="23">
        <f>C138/(C137-C143-C144)</f>
        <v>0.83441558441558439</v>
      </c>
    </row>
    <row r="138" spans="2:5" x14ac:dyDescent="0.3">
      <c r="B138" s="19" t="s">
        <v>73</v>
      </c>
      <c r="C138" s="12">
        <v>257</v>
      </c>
      <c r="D138" s="13"/>
      <c r="E138" s="13"/>
    </row>
    <row r="139" spans="2:5" x14ac:dyDescent="0.3">
      <c r="B139" s="19" t="s">
        <v>0</v>
      </c>
      <c r="C139" s="12">
        <v>13</v>
      </c>
      <c r="D139" s="13"/>
      <c r="E139" s="13"/>
    </row>
    <row r="140" spans="2:5" x14ac:dyDescent="0.3">
      <c r="B140" s="20" t="s">
        <v>5</v>
      </c>
      <c r="C140" s="15">
        <v>11</v>
      </c>
      <c r="D140" s="13"/>
      <c r="E140" s="13"/>
    </row>
    <row r="141" spans="2:5" x14ac:dyDescent="0.3">
      <c r="B141" s="20" t="s">
        <v>3</v>
      </c>
      <c r="C141" s="15">
        <v>2</v>
      </c>
      <c r="D141" s="13"/>
      <c r="E141" s="13"/>
    </row>
    <row r="142" spans="2:5" x14ac:dyDescent="0.3">
      <c r="B142" s="19" t="s">
        <v>6</v>
      </c>
      <c r="C142" s="12">
        <v>57</v>
      </c>
      <c r="D142" s="13"/>
      <c r="E142" s="13"/>
    </row>
    <row r="143" spans="2:5" x14ac:dyDescent="0.3">
      <c r="B143" s="20" t="s">
        <v>1</v>
      </c>
      <c r="C143" s="15">
        <v>18</v>
      </c>
      <c r="D143" s="13"/>
      <c r="E143" s="13"/>
    </row>
    <row r="144" spans="2:5" x14ac:dyDescent="0.3">
      <c r="B144" s="20" t="s">
        <v>2</v>
      </c>
      <c r="C144" s="15">
        <v>1</v>
      </c>
      <c r="D144" s="13"/>
      <c r="E144" s="13"/>
    </row>
    <row r="145" spans="2:5" x14ac:dyDescent="0.3">
      <c r="B145" s="20" t="s">
        <v>5</v>
      </c>
      <c r="C145" s="15">
        <v>21</v>
      </c>
      <c r="D145" s="13"/>
      <c r="E145" s="13"/>
    </row>
    <row r="146" spans="2:5" x14ac:dyDescent="0.3">
      <c r="B146" s="20" t="s">
        <v>3</v>
      </c>
      <c r="C146" s="15">
        <v>14</v>
      </c>
      <c r="D146" s="13"/>
      <c r="E146" s="13"/>
    </row>
    <row r="147" spans="2:5" x14ac:dyDescent="0.3">
      <c r="B147" s="20" t="s">
        <v>4</v>
      </c>
      <c r="C147" s="15">
        <v>3</v>
      </c>
      <c r="D147" s="13"/>
      <c r="E147" s="13"/>
    </row>
    <row r="148" spans="2:5" x14ac:dyDescent="0.3">
      <c r="B148" s="21" t="s">
        <v>47</v>
      </c>
      <c r="C148" s="22">
        <v>17</v>
      </c>
      <c r="D148" s="23">
        <f>C149/C148</f>
        <v>0.88235294117647056</v>
      </c>
      <c r="E148" s="23">
        <v>0.88</v>
      </c>
    </row>
    <row r="149" spans="2:5" x14ac:dyDescent="0.3">
      <c r="B149" s="19" t="s">
        <v>73</v>
      </c>
      <c r="C149" s="12">
        <v>15</v>
      </c>
      <c r="D149" s="13"/>
      <c r="E149" s="13"/>
    </row>
    <row r="150" spans="2:5" x14ac:dyDescent="0.3">
      <c r="B150" s="19" t="s">
        <v>6</v>
      </c>
      <c r="C150" s="12">
        <v>2</v>
      </c>
      <c r="D150" s="13"/>
      <c r="E150" s="13"/>
    </row>
    <row r="151" spans="2:5" x14ac:dyDescent="0.3">
      <c r="B151" s="20" t="s">
        <v>5</v>
      </c>
      <c r="C151" s="15">
        <v>1</v>
      </c>
      <c r="D151" s="13"/>
      <c r="E151" s="13"/>
    </row>
    <row r="152" spans="2:5" x14ac:dyDescent="0.3">
      <c r="B152" s="20" t="s">
        <v>3</v>
      </c>
      <c r="C152" s="15">
        <v>1</v>
      </c>
      <c r="D152" s="13"/>
      <c r="E152" s="13"/>
    </row>
    <row r="153" spans="2:5" x14ac:dyDescent="0.3">
      <c r="B153" s="21" t="s">
        <v>49</v>
      </c>
      <c r="C153" s="22">
        <v>120</v>
      </c>
      <c r="D153" s="23">
        <f>C154/C153</f>
        <v>0.84166666666666667</v>
      </c>
      <c r="E153" s="23">
        <f>C154/(C153-C156)</f>
        <v>0.87826086956521743</v>
      </c>
    </row>
    <row r="154" spans="2:5" x14ac:dyDescent="0.3">
      <c r="B154" s="19" t="s">
        <v>73</v>
      </c>
      <c r="C154" s="12">
        <v>101</v>
      </c>
      <c r="D154" s="13"/>
      <c r="E154" s="13"/>
    </row>
    <row r="155" spans="2:5" x14ac:dyDescent="0.3">
      <c r="B155" s="19" t="s">
        <v>6</v>
      </c>
      <c r="C155" s="12">
        <v>19</v>
      </c>
      <c r="D155" s="13"/>
      <c r="E155" s="13"/>
    </row>
    <row r="156" spans="2:5" x14ac:dyDescent="0.3">
      <c r="B156" s="20" t="s">
        <v>1</v>
      </c>
      <c r="C156" s="15">
        <v>5</v>
      </c>
      <c r="D156" s="13"/>
      <c r="E156" s="13"/>
    </row>
    <row r="157" spans="2:5" x14ac:dyDescent="0.3">
      <c r="B157" s="20" t="s">
        <v>5</v>
      </c>
      <c r="C157" s="15">
        <v>7</v>
      </c>
      <c r="D157" s="13"/>
      <c r="E157" s="13"/>
    </row>
    <row r="158" spans="2:5" x14ac:dyDescent="0.3">
      <c r="B158" s="20" t="s">
        <v>3</v>
      </c>
      <c r="C158" s="15">
        <v>7</v>
      </c>
      <c r="D158" s="13"/>
      <c r="E158" s="13"/>
    </row>
    <row r="159" spans="2:5" x14ac:dyDescent="0.3">
      <c r="B159" s="21" t="s">
        <v>50</v>
      </c>
      <c r="C159" s="22">
        <v>30</v>
      </c>
      <c r="D159" s="23">
        <f>C160/C159</f>
        <v>0.93333333333333335</v>
      </c>
      <c r="E159" s="23">
        <f>C160/(C159-C162)</f>
        <v>0.96551724137931039</v>
      </c>
    </row>
    <row r="160" spans="2:5" x14ac:dyDescent="0.3">
      <c r="B160" s="19" t="s">
        <v>73</v>
      </c>
      <c r="C160" s="12">
        <v>28</v>
      </c>
      <c r="D160" s="13"/>
      <c r="E160" s="13"/>
    </row>
    <row r="161" spans="2:5" x14ac:dyDescent="0.3">
      <c r="B161" s="19" t="s">
        <v>6</v>
      </c>
      <c r="C161" s="12">
        <v>2</v>
      </c>
      <c r="D161" s="13"/>
      <c r="E161" s="13"/>
    </row>
    <row r="162" spans="2:5" x14ac:dyDescent="0.3">
      <c r="B162" s="20" t="s">
        <v>1</v>
      </c>
      <c r="C162" s="15">
        <v>1</v>
      </c>
      <c r="D162" s="13"/>
      <c r="E162" s="13"/>
    </row>
    <row r="163" spans="2:5" x14ac:dyDescent="0.3">
      <c r="B163" s="20" t="s">
        <v>3</v>
      </c>
      <c r="C163" s="15">
        <v>1</v>
      </c>
      <c r="D163" s="13"/>
      <c r="E163" s="13"/>
    </row>
    <row r="164" spans="2:5" x14ac:dyDescent="0.3">
      <c r="B164" s="21" t="s">
        <v>51</v>
      </c>
      <c r="C164" s="22">
        <v>17</v>
      </c>
      <c r="D164" s="23">
        <f>C165/C164</f>
        <v>0.6470588235294118</v>
      </c>
      <c r="E164" s="23">
        <v>0.65</v>
      </c>
    </row>
    <row r="165" spans="2:5" x14ac:dyDescent="0.3">
      <c r="B165" s="19" t="s">
        <v>73</v>
      </c>
      <c r="C165" s="12">
        <v>11</v>
      </c>
      <c r="D165" s="13"/>
      <c r="E165" s="13"/>
    </row>
    <row r="166" spans="2:5" x14ac:dyDescent="0.3">
      <c r="B166" s="19" t="s">
        <v>0</v>
      </c>
      <c r="C166" s="12">
        <v>5</v>
      </c>
      <c r="D166" s="13"/>
      <c r="E166" s="13"/>
    </row>
    <row r="167" spans="2:5" x14ac:dyDescent="0.3">
      <c r="B167" s="20" t="s">
        <v>5</v>
      </c>
      <c r="C167" s="15">
        <v>4</v>
      </c>
      <c r="D167" s="13"/>
      <c r="E167" s="13"/>
    </row>
    <row r="168" spans="2:5" x14ac:dyDescent="0.3">
      <c r="B168" s="20" t="s">
        <v>3</v>
      </c>
      <c r="C168" s="15">
        <v>1</v>
      </c>
      <c r="D168" s="13"/>
      <c r="E168" s="13"/>
    </row>
    <row r="169" spans="2:5" x14ac:dyDescent="0.3">
      <c r="B169" s="19" t="s">
        <v>6</v>
      </c>
      <c r="C169" s="12">
        <v>1</v>
      </c>
      <c r="D169" s="13"/>
      <c r="E169" s="13"/>
    </row>
    <row r="170" spans="2:5" x14ac:dyDescent="0.3">
      <c r="B170" s="20" t="s">
        <v>4</v>
      </c>
      <c r="C170" s="15">
        <v>1</v>
      </c>
      <c r="D170" s="13"/>
      <c r="E170" s="13"/>
    </row>
    <row r="171" spans="2:5" x14ac:dyDescent="0.3">
      <c r="B171" s="21" t="s">
        <v>59</v>
      </c>
      <c r="C171" s="22">
        <v>194</v>
      </c>
      <c r="D171" s="23">
        <f>C172/C171</f>
        <v>0.865979381443299</v>
      </c>
      <c r="E171" s="23">
        <f>C172/(C171-C176-C177)</f>
        <v>0.87958115183246077</v>
      </c>
    </row>
    <row r="172" spans="2:5" x14ac:dyDescent="0.3">
      <c r="B172" s="19" t="s">
        <v>73</v>
      </c>
      <c r="C172" s="12">
        <v>168</v>
      </c>
      <c r="D172" s="13"/>
      <c r="E172" s="13"/>
    </row>
    <row r="173" spans="2:5" x14ac:dyDescent="0.3">
      <c r="B173" s="19" t="s">
        <v>0</v>
      </c>
      <c r="C173" s="12">
        <v>1</v>
      </c>
      <c r="D173" s="13"/>
      <c r="E173" s="13"/>
    </row>
    <row r="174" spans="2:5" x14ac:dyDescent="0.3">
      <c r="B174" s="20" t="s">
        <v>4</v>
      </c>
      <c r="C174" s="15">
        <v>1</v>
      </c>
      <c r="D174" s="13"/>
      <c r="E174" s="13"/>
    </row>
    <row r="175" spans="2:5" x14ac:dyDescent="0.3">
      <c r="B175" s="19" t="s">
        <v>6</v>
      </c>
      <c r="C175" s="12">
        <v>25</v>
      </c>
      <c r="D175" s="13"/>
      <c r="E175" s="13"/>
    </row>
    <row r="176" spans="2:5" x14ac:dyDescent="0.3">
      <c r="B176" s="20" t="s">
        <v>1</v>
      </c>
      <c r="C176" s="15">
        <v>2</v>
      </c>
      <c r="D176" s="13"/>
      <c r="E176" s="13"/>
    </row>
    <row r="177" spans="2:5" x14ac:dyDescent="0.3">
      <c r="B177" s="20" t="s">
        <v>2</v>
      </c>
      <c r="C177" s="15">
        <v>1</v>
      </c>
      <c r="D177" s="13"/>
      <c r="E177" s="13"/>
    </row>
    <row r="178" spans="2:5" x14ac:dyDescent="0.3">
      <c r="B178" s="20" t="s">
        <v>5</v>
      </c>
      <c r="C178" s="15">
        <v>16</v>
      </c>
      <c r="D178" s="13"/>
      <c r="E178" s="13"/>
    </row>
    <row r="179" spans="2:5" x14ac:dyDescent="0.3">
      <c r="B179" s="20" t="s">
        <v>3</v>
      </c>
      <c r="C179" s="15">
        <v>6</v>
      </c>
      <c r="D179" s="13"/>
      <c r="E179" s="13"/>
    </row>
    <row r="180" spans="2:5" x14ac:dyDescent="0.3">
      <c r="B180" s="21" t="s">
        <v>43</v>
      </c>
      <c r="C180" s="22">
        <v>17</v>
      </c>
      <c r="D180" s="23">
        <f>C181/C180</f>
        <v>0.70588235294117652</v>
      </c>
      <c r="E180" s="23">
        <f>C181/(C180-C185)</f>
        <v>0.75</v>
      </c>
    </row>
    <row r="181" spans="2:5" x14ac:dyDescent="0.3">
      <c r="B181" s="19" t="s">
        <v>73</v>
      </c>
      <c r="C181" s="12">
        <v>12</v>
      </c>
      <c r="D181" s="13"/>
      <c r="E181" s="13"/>
    </row>
    <row r="182" spans="2:5" x14ac:dyDescent="0.3">
      <c r="B182" s="19" t="s">
        <v>0</v>
      </c>
      <c r="C182" s="12">
        <v>2</v>
      </c>
      <c r="D182" s="13"/>
      <c r="E182" s="13"/>
    </row>
    <row r="183" spans="2:5" x14ac:dyDescent="0.3">
      <c r="B183" s="20" t="s">
        <v>5</v>
      </c>
      <c r="C183" s="15">
        <v>2</v>
      </c>
      <c r="D183" s="13"/>
      <c r="E183" s="13"/>
    </row>
    <row r="184" spans="2:5" x14ac:dyDescent="0.3">
      <c r="B184" s="19" t="s">
        <v>6</v>
      </c>
      <c r="C184" s="12">
        <v>3</v>
      </c>
      <c r="D184" s="13"/>
      <c r="E184" s="13"/>
    </row>
    <row r="185" spans="2:5" x14ac:dyDescent="0.3">
      <c r="B185" s="20" t="s">
        <v>1</v>
      </c>
      <c r="C185" s="15">
        <v>1</v>
      </c>
      <c r="D185" s="13"/>
      <c r="E185" s="13"/>
    </row>
    <row r="186" spans="2:5" ht="15" thickBot="1" x14ac:dyDescent="0.35">
      <c r="B186" s="20" t="s">
        <v>5</v>
      </c>
      <c r="C186" s="15">
        <v>2</v>
      </c>
      <c r="D186" s="13"/>
      <c r="E186" s="13"/>
    </row>
    <row r="187" spans="2:5" ht="15" thickBot="1" x14ac:dyDescent="0.35">
      <c r="B187" s="8" t="s">
        <v>24</v>
      </c>
      <c r="C187" s="9">
        <v>5</v>
      </c>
      <c r="D187" s="10">
        <v>0.4</v>
      </c>
      <c r="E187" s="10">
        <v>1</v>
      </c>
    </row>
    <row r="188" spans="2:5" x14ac:dyDescent="0.3">
      <c r="B188" s="21" t="s">
        <v>48</v>
      </c>
      <c r="C188" s="22">
        <v>5</v>
      </c>
      <c r="D188" s="23">
        <f>C189/C188</f>
        <v>0.4</v>
      </c>
      <c r="E188" s="23">
        <f>C189/(C188-C191)</f>
        <v>1</v>
      </c>
    </row>
    <row r="189" spans="2:5" x14ac:dyDescent="0.3">
      <c r="B189" s="24" t="s">
        <v>73</v>
      </c>
      <c r="C189" s="25">
        <v>2</v>
      </c>
      <c r="D189" s="26"/>
      <c r="E189" s="26"/>
    </row>
    <row r="190" spans="2:5" x14ac:dyDescent="0.3">
      <c r="B190" s="19" t="s">
        <v>6</v>
      </c>
      <c r="C190" s="12">
        <v>3</v>
      </c>
      <c r="D190" s="13"/>
      <c r="E190" s="13"/>
    </row>
    <row r="191" spans="2:5" ht="15" thickBot="1" x14ac:dyDescent="0.35">
      <c r="B191" s="20" t="s">
        <v>2</v>
      </c>
      <c r="C191" s="15">
        <v>3</v>
      </c>
      <c r="D191" s="13"/>
      <c r="E191" s="13"/>
    </row>
    <row r="192" spans="2:5" ht="15" thickBot="1" x14ac:dyDescent="0.35">
      <c r="B192" s="8" t="s">
        <v>25</v>
      </c>
      <c r="C192" s="9">
        <v>84</v>
      </c>
      <c r="D192" s="10">
        <v>0.75</v>
      </c>
      <c r="E192" s="10">
        <v>0.75</v>
      </c>
    </row>
    <row r="193" spans="2:5" x14ac:dyDescent="0.3">
      <c r="B193" s="21" t="s">
        <v>48</v>
      </c>
      <c r="C193" s="22">
        <v>84</v>
      </c>
      <c r="D193" s="23">
        <f>C194/C193</f>
        <v>0.75</v>
      </c>
      <c r="E193" s="23">
        <v>0.75</v>
      </c>
    </row>
    <row r="194" spans="2:5" x14ac:dyDescent="0.3">
      <c r="B194" s="19" t="s">
        <v>73</v>
      </c>
      <c r="C194" s="12">
        <v>63</v>
      </c>
      <c r="D194" s="13"/>
      <c r="E194" s="13"/>
    </row>
    <row r="195" spans="2:5" x14ac:dyDescent="0.3">
      <c r="B195" s="19" t="s">
        <v>0</v>
      </c>
      <c r="C195" s="12">
        <v>2</v>
      </c>
      <c r="D195" s="13"/>
      <c r="E195" s="13"/>
    </row>
    <row r="196" spans="2:5" x14ac:dyDescent="0.3">
      <c r="B196" s="20" t="s">
        <v>5</v>
      </c>
      <c r="C196" s="15">
        <v>2</v>
      </c>
      <c r="D196" s="13"/>
      <c r="E196" s="13"/>
    </row>
    <row r="197" spans="2:5" x14ac:dyDescent="0.3">
      <c r="B197" s="19" t="s">
        <v>6</v>
      </c>
      <c r="C197" s="12">
        <v>19</v>
      </c>
      <c r="D197" s="13"/>
      <c r="E197" s="13"/>
    </row>
    <row r="198" spans="2:5" ht="15" thickBot="1" x14ac:dyDescent="0.35">
      <c r="B198" s="20" t="s">
        <v>5</v>
      </c>
      <c r="C198" s="15">
        <v>19</v>
      </c>
      <c r="D198" s="13"/>
      <c r="E198" s="13"/>
    </row>
    <row r="199" spans="2:5" ht="15" thickBot="1" x14ac:dyDescent="0.35">
      <c r="B199" s="8" t="s">
        <v>28</v>
      </c>
      <c r="C199" s="9">
        <v>30</v>
      </c>
      <c r="D199" s="10">
        <v>0.67</v>
      </c>
      <c r="E199" s="10">
        <v>0.67</v>
      </c>
    </row>
    <row r="200" spans="2:5" x14ac:dyDescent="0.3">
      <c r="B200" s="21" t="s">
        <v>48</v>
      </c>
      <c r="C200" s="22">
        <v>30</v>
      </c>
      <c r="D200" s="23">
        <f>C201/C200</f>
        <v>0.66666666666666663</v>
      </c>
      <c r="E200" s="23">
        <v>0.67</v>
      </c>
    </row>
    <row r="201" spans="2:5" x14ac:dyDescent="0.3">
      <c r="B201" s="19" t="s">
        <v>73</v>
      </c>
      <c r="C201" s="12">
        <v>20</v>
      </c>
      <c r="D201" s="13"/>
      <c r="E201" s="13"/>
    </row>
    <row r="202" spans="2:5" x14ac:dyDescent="0.3">
      <c r="B202" s="19" t="s">
        <v>0</v>
      </c>
      <c r="C202" s="12">
        <v>1</v>
      </c>
      <c r="D202" s="13"/>
      <c r="E202" s="13"/>
    </row>
    <row r="203" spans="2:5" x14ac:dyDescent="0.3">
      <c r="B203" s="20" t="s">
        <v>5</v>
      </c>
      <c r="C203" s="15">
        <v>1</v>
      </c>
      <c r="D203" s="13"/>
      <c r="E203" s="13"/>
    </row>
    <row r="204" spans="2:5" x14ac:dyDescent="0.3">
      <c r="B204" s="19" t="s">
        <v>6</v>
      </c>
      <c r="C204" s="12">
        <v>9</v>
      </c>
      <c r="D204" s="13"/>
      <c r="E204" s="13"/>
    </row>
    <row r="205" spans="2:5" ht="15" thickBot="1" x14ac:dyDescent="0.35">
      <c r="B205" s="20" t="s">
        <v>5</v>
      </c>
      <c r="C205" s="15">
        <v>9</v>
      </c>
      <c r="D205" s="13"/>
      <c r="E205" s="13"/>
    </row>
    <row r="206" spans="2:5" ht="15" thickBot="1" x14ac:dyDescent="0.35">
      <c r="B206" s="8" t="s">
        <v>29</v>
      </c>
      <c r="C206" s="9">
        <v>7</v>
      </c>
      <c r="D206" s="10">
        <v>0.56999999999999995</v>
      </c>
      <c r="E206" s="10">
        <v>1</v>
      </c>
    </row>
    <row r="207" spans="2:5" x14ac:dyDescent="0.3">
      <c r="B207" s="21" t="s">
        <v>59</v>
      </c>
      <c r="C207" s="22">
        <v>7</v>
      </c>
      <c r="D207" s="23">
        <f>C208/C207</f>
        <v>0.5714285714285714</v>
      </c>
      <c r="E207" s="23">
        <f>C208/(C207-C210)</f>
        <v>1</v>
      </c>
    </row>
    <row r="208" spans="2:5" x14ac:dyDescent="0.3">
      <c r="B208" s="19" t="s">
        <v>73</v>
      </c>
      <c r="C208" s="12">
        <v>4</v>
      </c>
      <c r="D208" s="13"/>
      <c r="E208" s="13"/>
    </row>
    <row r="209" spans="2:5" x14ac:dyDescent="0.3">
      <c r="B209" s="19" t="s">
        <v>6</v>
      </c>
      <c r="C209" s="12">
        <v>3</v>
      </c>
      <c r="D209" s="13"/>
      <c r="E209" s="13"/>
    </row>
    <row r="210" spans="2:5" ht="15" thickBot="1" x14ac:dyDescent="0.35">
      <c r="B210" s="20" t="s">
        <v>2</v>
      </c>
      <c r="C210" s="15">
        <v>3</v>
      </c>
      <c r="D210" s="13"/>
      <c r="E210" s="13"/>
    </row>
    <row r="211" spans="2:5" ht="15" thickBot="1" x14ac:dyDescent="0.35">
      <c r="B211" s="8" t="s">
        <v>30</v>
      </c>
      <c r="C211" s="9">
        <v>90</v>
      </c>
      <c r="D211" s="10">
        <f>(C213+C217+C223)/C211</f>
        <v>0.61111111111111116</v>
      </c>
      <c r="E211" s="10">
        <v>0.61</v>
      </c>
    </row>
    <row r="212" spans="2:5" x14ac:dyDescent="0.3">
      <c r="B212" s="21" t="s">
        <v>48</v>
      </c>
      <c r="C212" s="22">
        <v>71</v>
      </c>
      <c r="D212" s="23">
        <f>C213/C212</f>
        <v>0.6901408450704225</v>
      </c>
      <c r="E212" s="23">
        <v>0.69</v>
      </c>
    </row>
    <row r="213" spans="2:5" x14ac:dyDescent="0.3">
      <c r="B213" s="19" t="s">
        <v>73</v>
      </c>
      <c r="C213" s="12">
        <v>49</v>
      </c>
      <c r="D213" s="13"/>
      <c r="E213" s="13"/>
    </row>
    <row r="214" spans="2:5" x14ac:dyDescent="0.3">
      <c r="B214" s="19" t="s">
        <v>6</v>
      </c>
      <c r="C214" s="12">
        <v>22</v>
      </c>
      <c r="D214" s="13"/>
      <c r="E214" s="13"/>
    </row>
    <row r="215" spans="2:5" x14ac:dyDescent="0.3">
      <c r="B215" s="20" t="s">
        <v>5</v>
      </c>
      <c r="C215" s="15">
        <v>22</v>
      </c>
      <c r="D215" s="13"/>
      <c r="E215" s="13"/>
    </row>
    <row r="216" spans="2:5" x14ac:dyDescent="0.3">
      <c r="B216" s="21" t="s">
        <v>50</v>
      </c>
      <c r="C216" s="22">
        <v>13</v>
      </c>
      <c r="D216" s="23">
        <f>C217/C216</f>
        <v>0.30769230769230771</v>
      </c>
      <c r="E216" s="23">
        <v>0.31</v>
      </c>
    </row>
    <row r="217" spans="2:5" x14ac:dyDescent="0.3">
      <c r="B217" s="19" t="s">
        <v>73</v>
      </c>
      <c r="C217" s="12">
        <v>4</v>
      </c>
      <c r="D217" s="13"/>
      <c r="E217" s="13"/>
    </row>
    <row r="218" spans="2:5" x14ac:dyDescent="0.3">
      <c r="B218" s="19" t="s">
        <v>0</v>
      </c>
      <c r="C218" s="12">
        <v>2</v>
      </c>
      <c r="D218" s="13"/>
      <c r="E218" s="13"/>
    </row>
    <row r="219" spans="2:5" x14ac:dyDescent="0.3">
      <c r="B219" s="20" t="s">
        <v>5</v>
      </c>
      <c r="C219" s="15">
        <v>2</v>
      </c>
      <c r="D219" s="13"/>
      <c r="E219" s="13"/>
    </row>
    <row r="220" spans="2:5" x14ac:dyDescent="0.3">
      <c r="B220" s="19" t="s">
        <v>6</v>
      </c>
      <c r="C220" s="12">
        <v>7</v>
      </c>
      <c r="D220" s="13"/>
      <c r="E220" s="13"/>
    </row>
    <row r="221" spans="2:5" x14ac:dyDescent="0.3">
      <c r="B221" s="20" t="s">
        <v>5</v>
      </c>
      <c r="C221" s="15">
        <v>7</v>
      </c>
      <c r="D221" s="13"/>
      <c r="E221" s="13"/>
    </row>
    <row r="222" spans="2:5" x14ac:dyDescent="0.3">
      <c r="B222" s="21" t="s">
        <v>59</v>
      </c>
      <c r="C222" s="22">
        <v>6</v>
      </c>
      <c r="D222" s="23">
        <f>C223/C222</f>
        <v>0.33333333333333331</v>
      </c>
      <c r="E222" s="23">
        <v>0.33</v>
      </c>
    </row>
    <row r="223" spans="2:5" x14ac:dyDescent="0.3">
      <c r="B223" s="19" t="s">
        <v>73</v>
      </c>
      <c r="C223" s="12">
        <v>2</v>
      </c>
      <c r="D223" s="13"/>
      <c r="E223" s="13"/>
    </row>
    <row r="224" spans="2:5" x14ac:dyDescent="0.3">
      <c r="B224" s="19" t="s">
        <v>0</v>
      </c>
      <c r="C224" s="12">
        <v>1</v>
      </c>
      <c r="D224" s="13"/>
      <c r="E224" s="13"/>
    </row>
    <row r="225" spans="2:5" x14ac:dyDescent="0.3">
      <c r="B225" s="20" t="s">
        <v>5</v>
      </c>
      <c r="C225" s="15">
        <v>1</v>
      </c>
      <c r="D225" s="13"/>
      <c r="E225" s="13"/>
    </row>
    <row r="226" spans="2:5" x14ac:dyDescent="0.3">
      <c r="B226" s="19" t="s">
        <v>6</v>
      </c>
      <c r="C226" s="12">
        <v>3</v>
      </c>
      <c r="D226" s="13"/>
      <c r="E226" s="13"/>
    </row>
    <row r="227" spans="2:5" ht="15" thickBot="1" x14ac:dyDescent="0.35">
      <c r="B227" s="20" t="s">
        <v>5</v>
      </c>
      <c r="C227" s="15">
        <v>3</v>
      </c>
      <c r="D227" s="13"/>
      <c r="E227" s="13"/>
    </row>
    <row r="228" spans="2:5" ht="15" thickBot="1" x14ac:dyDescent="0.35">
      <c r="B228" s="8" t="s">
        <v>33</v>
      </c>
      <c r="C228" s="9">
        <v>56</v>
      </c>
      <c r="D228" s="10">
        <v>0.88</v>
      </c>
      <c r="E228" s="10">
        <v>0.88</v>
      </c>
    </row>
    <row r="229" spans="2:5" x14ac:dyDescent="0.3">
      <c r="B229" s="21" t="s">
        <v>48</v>
      </c>
      <c r="C229" s="22">
        <v>56</v>
      </c>
      <c r="D229" s="23">
        <f>C230/C229</f>
        <v>0.875</v>
      </c>
      <c r="E229" s="23">
        <v>0.88</v>
      </c>
    </row>
    <row r="230" spans="2:5" x14ac:dyDescent="0.3">
      <c r="B230" s="19" t="s">
        <v>73</v>
      </c>
      <c r="C230" s="12">
        <v>49</v>
      </c>
      <c r="D230" s="13"/>
      <c r="E230" s="13"/>
    </row>
    <row r="231" spans="2:5" x14ac:dyDescent="0.3">
      <c r="B231" s="19" t="s">
        <v>0</v>
      </c>
      <c r="C231" s="12">
        <v>1</v>
      </c>
      <c r="D231" s="13"/>
      <c r="E231" s="13"/>
    </row>
    <row r="232" spans="2:5" x14ac:dyDescent="0.3">
      <c r="B232" s="20" t="s">
        <v>5</v>
      </c>
      <c r="C232" s="15">
        <v>1</v>
      </c>
      <c r="D232" s="13"/>
      <c r="E232" s="13"/>
    </row>
    <row r="233" spans="2:5" x14ac:dyDescent="0.3">
      <c r="B233" s="19" t="s">
        <v>6</v>
      </c>
      <c r="C233" s="12">
        <v>6</v>
      </c>
      <c r="D233" s="13"/>
      <c r="E233" s="13"/>
    </row>
    <row r="234" spans="2:5" x14ac:dyDescent="0.3">
      <c r="B234" s="20" t="s">
        <v>5</v>
      </c>
      <c r="C234" s="15">
        <v>3</v>
      </c>
      <c r="D234" s="13"/>
      <c r="E234" s="13"/>
    </row>
    <row r="235" spans="2:5" ht="15" thickBot="1" x14ac:dyDescent="0.35">
      <c r="B235" s="20" t="s">
        <v>3</v>
      </c>
      <c r="C235" s="15">
        <v>3</v>
      </c>
      <c r="D235" s="13"/>
      <c r="E235" s="13"/>
    </row>
    <row r="236" spans="2:5" ht="15" thickBot="1" x14ac:dyDescent="0.35">
      <c r="B236" s="8" t="s">
        <v>31</v>
      </c>
      <c r="C236" s="9">
        <v>30</v>
      </c>
      <c r="D236" s="10">
        <v>0.8</v>
      </c>
      <c r="E236" s="10">
        <v>0.8</v>
      </c>
    </row>
    <row r="237" spans="2:5" x14ac:dyDescent="0.3">
      <c r="B237" s="21" t="s">
        <v>48</v>
      </c>
      <c r="C237" s="22">
        <v>30</v>
      </c>
      <c r="D237" s="23">
        <f>C238/C237</f>
        <v>0.8</v>
      </c>
      <c r="E237" s="23">
        <v>0.8</v>
      </c>
    </row>
    <row r="238" spans="2:5" x14ac:dyDescent="0.3">
      <c r="B238" s="19" t="s">
        <v>73</v>
      </c>
      <c r="C238" s="12">
        <v>24</v>
      </c>
      <c r="D238" s="13"/>
      <c r="E238" s="13"/>
    </row>
    <row r="239" spans="2:5" x14ac:dyDescent="0.3">
      <c r="B239" s="19" t="s">
        <v>6</v>
      </c>
      <c r="C239" s="12">
        <v>6</v>
      </c>
      <c r="D239" s="13"/>
      <c r="E239" s="13"/>
    </row>
    <row r="240" spans="2:5" ht="15" thickBot="1" x14ac:dyDescent="0.35">
      <c r="B240" s="20" t="s">
        <v>5</v>
      </c>
      <c r="C240" s="15">
        <v>6</v>
      </c>
      <c r="D240" s="13"/>
      <c r="E240" s="13"/>
    </row>
    <row r="241" spans="2:5" ht="15" thickBot="1" x14ac:dyDescent="0.35">
      <c r="B241" s="8" t="s">
        <v>20</v>
      </c>
      <c r="C241" s="9">
        <v>60</v>
      </c>
      <c r="D241" s="10">
        <v>0.68</v>
      </c>
      <c r="E241" s="10">
        <v>0.93</v>
      </c>
    </row>
    <row r="242" spans="2:5" x14ac:dyDescent="0.3">
      <c r="B242" s="21" t="s">
        <v>48</v>
      </c>
      <c r="C242" s="22">
        <v>60</v>
      </c>
      <c r="D242" s="23">
        <f>C243/C242</f>
        <v>0.68333333333333335</v>
      </c>
      <c r="E242" s="23">
        <f>C243/(C242-C245)</f>
        <v>0.93181818181818177</v>
      </c>
    </row>
    <row r="243" spans="2:5" x14ac:dyDescent="0.3">
      <c r="B243" s="19" t="s">
        <v>73</v>
      </c>
      <c r="C243" s="12">
        <v>41</v>
      </c>
      <c r="D243" s="13"/>
      <c r="E243" s="13"/>
    </row>
    <row r="244" spans="2:5" x14ac:dyDescent="0.3">
      <c r="B244" s="19" t="s">
        <v>6</v>
      </c>
      <c r="C244" s="12">
        <v>19</v>
      </c>
      <c r="D244" s="13"/>
      <c r="E244" s="13"/>
    </row>
    <row r="245" spans="2:5" x14ac:dyDescent="0.3">
      <c r="B245" s="20" t="s">
        <v>1</v>
      </c>
      <c r="C245" s="15">
        <v>16</v>
      </c>
      <c r="D245" s="13"/>
      <c r="E245" s="13"/>
    </row>
    <row r="246" spans="2:5" x14ac:dyDescent="0.3">
      <c r="B246" s="20" t="s">
        <v>3</v>
      </c>
      <c r="C246" s="15">
        <v>2</v>
      </c>
      <c r="D246" s="13"/>
      <c r="E246" s="13"/>
    </row>
    <row r="247" spans="2:5" ht="15" thickBot="1" x14ac:dyDescent="0.35">
      <c r="B247" s="20" t="s">
        <v>4</v>
      </c>
      <c r="C247" s="15">
        <v>1</v>
      </c>
      <c r="D247" s="13"/>
      <c r="E247" s="13"/>
    </row>
    <row r="248" spans="2:5" ht="15" thickBot="1" x14ac:dyDescent="0.35">
      <c r="B248" s="8" t="s">
        <v>32</v>
      </c>
      <c r="C248" s="9">
        <v>90</v>
      </c>
      <c r="D248" s="10">
        <f>(C250+C256+C261)/C248</f>
        <v>0.77777777777777779</v>
      </c>
      <c r="E248" s="10">
        <v>0.78</v>
      </c>
    </row>
    <row r="249" spans="2:5" x14ac:dyDescent="0.3">
      <c r="B249" s="21" t="s">
        <v>48</v>
      </c>
      <c r="C249" s="22">
        <v>60</v>
      </c>
      <c r="D249" s="23">
        <f>C250/C249</f>
        <v>0.8</v>
      </c>
      <c r="E249" s="23">
        <v>0.8</v>
      </c>
    </row>
    <row r="250" spans="2:5" x14ac:dyDescent="0.3">
      <c r="B250" s="19" t="s">
        <v>73</v>
      </c>
      <c r="C250" s="12">
        <v>48</v>
      </c>
      <c r="D250" s="13"/>
      <c r="E250" s="13"/>
    </row>
    <row r="251" spans="2:5" x14ac:dyDescent="0.3">
      <c r="B251" s="19" t="s">
        <v>6</v>
      </c>
      <c r="C251" s="12">
        <v>12</v>
      </c>
      <c r="D251" s="13"/>
      <c r="E251" s="13"/>
    </row>
    <row r="252" spans="2:5" x14ac:dyDescent="0.3">
      <c r="B252" s="20" t="s">
        <v>5</v>
      </c>
      <c r="C252" s="15">
        <v>8</v>
      </c>
      <c r="D252" s="13"/>
      <c r="E252" s="13"/>
    </row>
    <row r="253" spans="2:5" x14ac:dyDescent="0.3">
      <c r="B253" s="20" t="s">
        <v>3</v>
      </c>
      <c r="C253" s="15">
        <v>3</v>
      </c>
      <c r="D253" s="13"/>
      <c r="E253" s="13"/>
    </row>
    <row r="254" spans="2:5" x14ac:dyDescent="0.3">
      <c r="B254" s="20" t="s">
        <v>4</v>
      </c>
      <c r="C254" s="15">
        <v>1</v>
      </c>
      <c r="D254" s="13"/>
      <c r="E254" s="13"/>
    </row>
    <row r="255" spans="2:5" x14ac:dyDescent="0.3">
      <c r="B255" s="21" t="s">
        <v>49</v>
      </c>
      <c r="C255" s="22">
        <v>13</v>
      </c>
      <c r="D255" s="23">
        <f>C256/C255</f>
        <v>0.38461538461538464</v>
      </c>
      <c r="E255" s="23">
        <v>0.38</v>
      </c>
    </row>
    <row r="256" spans="2:5" x14ac:dyDescent="0.3">
      <c r="B256" s="19" t="s">
        <v>73</v>
      </c>
      <c r="C256" s="12">
        <v>5</v>
      </c>
      <c r="D256" s="13"/>
      <c r="E256" s="13"/>
    </row>
    <row r="257" spans="2:5" x14ac:dyDescent="0.3">
      <c r="B257" s="19" t="s">
        <v>6</v>
      </c>
      <c r="C257" s="12">
        <v>8</v>
      </c>
      <c r="D257" s="13"/>
      <c r="E257" s="13"/>
    </row>
    <row r="258" spans="2:5" x14ac:dyDescent="0.3">
      <c r="B258" s="20" t="s">
        <v>5</v>
      </c>
      <c r="C258" s="15">
        <v>4</v>
      </c>
      <c r="D258" s="13"/>
      <c r="E258" s="13"/>
    </row>
    <row r="259" spans="2:5" x14ac:dyDescent="0.3">
      <c r="B259" s="20" t="s">
        <v>3</v>
      </c>
      <c r="C259" s="15">
        <v>4</v>
      </c>
      <c r="D259" s="13"/>
      <c r="E259" s="13"/>
    </row>
    <row r="260" spans="2:5" x14ac:dyDescent="0.3">
      <c r="B260" s="21" t="s">
        <v>59</v>
      </c>
      <c r="C260" s="22">
        <v>17</v>
      </c>
      <c r="D260" s="23">
        <f>C261/C260</f>
        <v>1</v>
      </c>
      <c r="E260" s="23">
        <v>1</v>
      </c>
    </row>
    <row r="261" spans="2:5" ht="15" thickBot="1" x14ac:dyDescent="0.35">
      <c r="B261" s="19" t="s">
        <v>73</v>
      </c>
      <c r="C261" s="12">
        <v>17</v>
      </c>
      <c r="D261" s="13"/>
      <c r="E261" s="13"/>
    </row>
    <row r="262" spans="2:5" ht="15" thickBot="1" x14ac:dyDescent="0.35">
      <c r="B262" s="8" t="s">
        <v>26</v>
      </c>
      <c r="C262" s="9">
        <v>30</v>
      </c>
      <c r="D262" s="10">
        <v>0.7</v>
      </c>
      <c r="E262" s="10">
        <v>0.72</v>
      </c>
    </row>
    <row r="263" spans="2:5" x14ac:dyDescent="0.3">
      <c r="B263" s="21" t="s">
        <v>48</v>
      </c>
      <c r="C263" s="22">
        <v>30</v>
      </c>
      <c r="D263" s="23">
        <f>C264/C263</f>
        <v>0.7</v>
      </c>
      <c r="E263" s="23">
        <f>C264/(C263-C268)</f>
        <v>0.72413793103448276</v>
      </c>
    </row>
    <row r="264" spans="2:5" x14ac:dyDescent="0.3">
      <c r="B264" s="19" t="s">
        <v>73</v>
      </c>
      <c r="C264" s="12">
        <v>21</v>
      </c>
      <c r="D264" s="13"/>
      <c r="E264" s="13"/>
    </row>
    <row r="265" spans="2:5" x14ac:dyDescent="0.3">
      <c r="B265" s="19" t="s">
        <v>0</v>
      </c>
      <c r="C265" s="12">
        <v>8</v>
      </c>
      <c r="D265" s="13"/>
      <c r="E265" s="13"/>
    </row>
    <row r="266" spans="2:5" x14ac:dyDescent="0.3">
      <c r="B266" s="20" t="s">
        <v>5</v>
      </c>
      <c r="C266" s="15">
        <v>8</v>
      </c>
      <c r="D266" s="13"/>
      <c r="E266" s="13"/>
    </row>
    <row r="267" spans="2:5" x14ac:dyDescent="0.3">
      <c r="B267" s="19" t="s">
        <v>6</v>
      </c>
      <c r="C267" s="12">
        <v>1</v>
      </c>
      <c r="D267" s="13"/>
      <c r="E267" s="13"/>
    </row>
    <row r="268" spans="2:5" ht="15" thickBot="1" x14ac:dyDescent="0.35">
      <c r="B268" s="20" t="s">
        <v>2</v>
      </c>
      <c r="C268" s="15">
        <v>1</v>
      </c>
      <c r="D268" s="13"/>
      <c r="E268" s="13"/>
    </row>
    <row r="269" spans="2:5" ht="15" thickBot="1" x14ac:dyDescent="0.35">
      <c r="B269" s="8" t="s">
        <v>34</v>
      </c>
      <c r="C269" s="9">
        <v>76</v>
      </c>
      <c r="D269" s="10">
        <f>(C271+C275+C279+C285)/C269</f>
        <v>0.59210526315789469</v>
      </c>
      <c r="E269" s="10">
        <v>0.59</v>
      </c>
    </row>
    <row r="270" spans="2:5" x14ac:dyDescent="0.3">
      <c r="B270" s="21" t="s">
        <v>45</v>
      </c>
      <c r="C270" s="22">
        <v>8</v>
      </c>
      <c r="D270" s="23">
        <f>C271/C270</f>
        <v>0.375</v>
      </c>
      <c r="E270" s="23">
        <v>0.38</v>
      </c>
    </row>
    <row r="271" spans="2:5" x14ac:dyDescent="0.3">
      <c r="B271" s="19" t="s">
        <v>73</v>
      </c>
      <c r="C271" s="12">
        <v>3</v>
      </c>
      <c r="D271" s="13"/>
      <c r="E271" s="13"/>
    </row>
    <row r="272" spans="2:5" x14ac:dyDescent="0.3">
      <c r="B272" s="19" t="s">
        <v>6</v>
      </c>
      <c r="C272" s="12">
        <v>5</v>
      </c>
      <c r="D272" s="13"/>
      <c r="E272" s="13"/>
    </row>
    <row r="273" spans="2:5" x14ac:dyDescent="0.3">
      <c r="B273" s="20" t="s">
        <v>5</v>
      </c>
      <c r="C273" s="15">
        <v>5</v>
      </c>
      <c r="D273" s="13"/>
      <c r="E273" s="13"/>
    </row>
    <row r="274" spans="2:5" x14ac:dyDescent="0.3">
      <c r="B274" s="21" t="s">
        <v>48</v>
      </c>
      <c r="C274" s="22">
        <v>30</v>
      </c>
      <c r="D274" s="23">
        <f>C275/C274</f>
        <v>0.66666666666666663</v>
      </c>
      <c r="E274" s="23">
        <v>0.67</v>
      </c>
    </row>
    <row r="275" spans="2:5" x14ac:dyDescent="0.3">
      <c r="B275" s="19" t="s">
        <v>73</v>
      </c>
      <c r="C275" s="12">
        <v>20</v>
      </c>
      <c r="D275" s="13"/>
      <c r="E275" s="13"/>
    </row>
    <row r="276" spans="2:5" x14ac:dyDescent="0.3">
      <c r="B276" s="19" t="s">
        <v>6</v>
      </c>
      <c r="C276" s="12">
        <v>10</v>
      </c>
      <c r="D276" s="13"/>
      <c r="E276" s="13"/>
    </row>
    <row r="277" spans="2:5" x14ac:dyDescent="0.3">
      <c r="B277" s="20" t="s">
        <v>5</v>
      </c>
      <c r="C277" s="15">
        <v>10</v>
      </c>
      <c r="D277" s="13"/>
      <c r="E277" s="13"/>
    </row>
    <row r="278" spans="2:5" x14ac:dyDescent="0.3">
      <c r="B278" s="21" t="s">
        <v>50</v>
      </c>
      <c r="C278" s="22">
        <v>17</v>
      </c>
      <c r="D278" s="23">
        <f>C279/C278</f>
        <v>0.52941176470588236</v>
      </c>
      <c r="E278" s="23">
        <v>0.53</v>
      </c>
    </row>
    <row r="279" spans="2:5" x14ac:dyDescent="0.3">
      <c r="B279" s="19" t="s">
        <v>73</v>
      </c>
      <c r="C279" s="12">
        <v>9</v>
      </c>
      <c r="D279" s="13"/>
      <c r="E279" s="13"/>
    </row>
    <row r="280" spans="2:5" x14ac:dyDescent="0.3">
      <c r="B280" s="19" t="s">
        <v>0</v>
      </c>
      <c r="C280" s="12">
        <v>4</v>
      </c>
      <c r="D280" s="13"/>
      <c r="E280" s="13"/>
    </row>
    <row r="281" spans="2:5" x14ac:dyDescent="0.3">
      <c r="B281" s="20" t="s">
        <v>5</v>
      </c>
      <c r="C281" s="15">
        <v>4</v>
      </c>
      <c r="D281" s="13"/>
      <c r="E281" s="13"/>
    </row>
    <row r="282" spans="2:5" x14ac:dyDescent="0.3">
      <c r="B282" s="19" t="s">
        <v>6</v>
      </c>
      <c r="C282" s="12">
        <v>4</v>
      </c>
      <c r="D282" s="13"/>
      <c r="E282" s="13"/>
    </row>
    <row r="283" spans="2:5" x14ac:dyDescent="0.3">
      <c r="B283" s="20" t="s">
        <v>5</v>
      </c>
      <c r="C283" s="15">
        <v>4</v>
      </c>
      <c r="D283" s="13"/>
      <c r="E283" s="13"/>
    </row>
    <row r="284" spans="2:5" x14ac:dyDescent="0.3">
      <c r="B284" s="21" t="s">
        <v>59</v>
      </c>
      <c r="C284" s="22">
        <v>21</v>
      </c>
      <c r="D284" s="23">
        <f>C285/C284</f>
        <v>0.61904761904761907</v>
      </c>
      <c r="E284" s="23">
        <v>0.62</v>
      </c>
    </row>
    <row r="285" spans="2:5" x14ac:dyDescent="0.3">
      <c r="B285" s="19" t="s">
        <v>73</v>
      </c>
      <c r="C285" s="12">
        <v>13</v>
      </c>
      <c r="D285" s="13"/>
      <c r="E285" s="13"/>
    </row>
    <row r="286" spans="2:5" x14ac:dyDescent="0.3">
      <c r="B286" s="19" t="s">
        <v>6</v>
      </c>
      <c r="C286" s="12">
        <v>8</v>
      </c>
      <c r="D286" s="13"/>
      <c r="E286" s="13"/>
    </row>
    <row r="287" spans="2:5" ht="15" thickBot="1" x14ac:dyDescent="0.35">
      <c r="B287" s="20" t="s">
        <v>5</v>
      </c>
      <c r="C287" s="15">
        <v>8</v>
      </c>
      <c r="D287" s="13"/>
      <c r="E287" s="13"/>
    </row>
    <row r="288" spans="2:5" ht="15" thickBot="1" x14ac:dyDescent="0.35">
      <c r="B288" s="8" t="s">
        <v>37</v>
      </c>
      <c r="C288" s="9">
        <v>112</v>
      </c>
      <c r="D288" s="10">
        <f>(C290+C298+C300)/C288</f>
        <v>0.9017857142857143</v>
      </c>
      <c r="E288" s="10">
        <f>(C290+C298+C300)/(C288-C294)</f>
        <v>0.91818181818181821</v>
      </c>
    </row>
    <row r="289" spans="2:5" x14ac:dyDescent="0.3">
      <c r="B289" s="21" t="s">
        <v>48</v>
      </c>
      <c r="C289" s="22">
        <v>67</v>
      </c>
      <c r="D289" s="23">
        <f>C290/C289</f>
        <v>0.85074626865671643</v>
      </c>
      <c r="E289" s="23">
        <f>C290/(C289-C294)</f>
        <v>0.87692307692307692</v>
      </c>
    </row>
    <row r="290" spans="2:5" x14ac:dyDescent="0.3">
      <c r="B290" s="24" t="s">
        <v>73</v>
      </c>
      <c r="C290" s="25">
        <v>57</v>
      </c>
      <c r="D290" s="26"/>
      <c r="E290" s="26"/>
    </row>
    <row r="291" spans="2:5" x14ac:dyDescent="0.3">
      <c r="B291" s="19" t="s">
        <v>0</v>
      </c>
      <c r="C291" s="12">
        <v>1</v>
      </c>
      <c r="D291" s="13"/>
      <c r="E291" s="13"/>
    </row>
    <row r="292" spans="2:5" x14ac:dyDescent="0.3">
      <c r="B292" s="20" t="s">
        <v>5</v>
      </c>
      <c r="C292" s="15">
        <v>1</v>
      </c>
      <c r="D292" s="13"/>
      <c r="E292" s="13"/>
    </row>
    <row r="293" spans="2:5" x14ac:dyDescent="0.3">
      <c r="B293" s="19" t="s">
        <v>6</v>
      </c>
      <c r="C293" s="12">
        <v>9</v>
      </c>
      <c r="D293" s="13"/>
      <c r="E293" s="13"/>
    </row>
    <row r="294" spans="2:5" x14ac:dyDescent="0.3">
      <c r="B294" s="20" t="s">
        <v>2</v>
      </c>
      <c r="C294" s="15">
        <v>2</v>
      </c>
      <c r="D294" s="13"/>
      <c r="E294" s="13"/>
    </row>
    <row r="295" spans="2:5" x14ac:dyDescent="0.3">
      <c r="B295" s="20" t="s">
        <v>5</v>
      </c>
      <c r="C295" s="15">
        <v>6</v>
      </c>
      <c r="D295" s="13"/>
      <c r="E295" s="13"/>
    </row>
    <row r="296" spans="2:5" x14ac:dyDescent="0.3">
      <c r="B296" s="20" t="s">
        <v>4</v>
      </c>
      <c r="C296" s="15">
        <v>1</v>
      </c>
      <c r="D296" s="13"/>
      <c r="E296" s="13"/>
    </row>
    <row r="297" spans="2:5" x14ac:dyDescent="0.3">
      <c r="B297" s="21" t="s">
        <v>49</v>
      </c>
      <c r="C297" s="22">
        <v>22</v>
      </c>
      <c r="D297" s="23">
        <f>C298/C297</f>
        <v>1</v>
      </c>
      <c r="E297" s="23">
        <v>1</v>
      </c>
    </row>
    <row r="298" spans="2:5" x14ac:dyDescent="0.3">
      <c r="B298" s="19" t="s">
        <v>73</v>
      </c>
      <c r="C298" s="12">
        <v>22</v>
      </c>
      <c r="D298" s="13"/>
      <c r="E298" s="13"/>
    </row>
    <row r="299" spans="2:5" x14ac:dyDescent="0.3">
      <c r="B299" s="21" t="s">
        <v>59</v>
      </c>
      <c r="C299" s="22">
        <v>23</v>
      </c>
      <c r="D299" s="23">
        <f>C300/C299</f>
        <v>0.95652173913043481</v>
      </c>
      <c r="E299" s="23">
        <v>0.96</v>
      </c>
    </row>
    <row r="300" spans="2:5" x14ac:dyDescent="0.3">
      <c r="B300" s="19" t="s">
        <v>73</v>
      </c>
      <c r="C300" s="12">
        <v>22</v>
      </c>
      <c r="D300" s="13"/>
      <c r="E300" s="13"/>
    </row>
    <row r="301" spans="2:5" x14ac:dyDescent="0.3">
      <c r="B301" s="19" t="s">
        <v>6</v>
      </c>
      <c r="C301" s="12">
        <v>1</v>
      </c>
      <c r="D301" s="13"/>
      <c r="E301" s="13"/>
    </row>
    <row r="302" spans="2:5" ht="15" thickBot="1" x14ac:dyDescent="0.35">
      <c r="B302" s="20" t="s">
        <v>5</v>
      </c>
      <c r="C302" s="15">
        <v>1</v>
      </c>
      <c r="D302" s="13"/>
      <c r="E302" s="13"/>
    </row>
    <row r="303" spans="2:5" ht="15" thickBot="1" x14ac:dyDescent="0.35">
      <c r="B303" s="8" t="s">
        <v>39</v>
      </c>
      <c r="C303" s="9">
        <v>115</v>
      </c>
      <c r="D303" s="10">
        <f>(C305+C314+C318)/C303</f>
        <v>0.85217391304347823</v>
      </c>
      <c r="E303" s="10">
        <f>(C305+C314+C318)/(C303-C309-C310)</f>
        <v>0.89090909090909087</v>
      </c>
    </row>
    <row r="304" spans="2:5" x14ac:dyDescent="0.3">
      <c r="B304" s="21" t="s">
        <v>48</v>
      </c>
      <c r="C304" s="22">
        <v>90</v>
      </c>
      <c r="D304" s="23">
        <f>C305/C304</f>
        <v>0.83333333333333337</v>
      </c>
      <c r="E304" s="23">
        <f>C305/(C304-C309-C310)</f>
        <v>0.88235294117647056</v>
      </c>
    </row>
    <row r="305" spans="2:5" x14ac:dyDescent="0.3">
      <c r="B305" s="19" t="s">
        <v>73</v>
      </c>
      <c r="C305" s="12">
        <v>75</v>
      </c>
      <c r="D305" s="13"/>
      <c r="E305" s="13"/>
    </row>
    <row r="306" spans="2:5" x14ac:dyDescent="0.3">
      <c r="B306" s="19" t="s">
        <v>0</v>
      </c>
      <c r="C306" s="12">
        <v>1</v>
      </c>
      <c r="D306" s="13"/>
      <c r="E306" s="13"/>
    </row>
    <row r="307" spans="2:5" x14ac:dyDescent="0.3">
      <c r="B307" s="20" t="s">
        <v>5</v>
      </c>
      <c r="C307" s="15">
        <v>1</v>
      </c>
      <c r="D307" s="13"/>
      <c r="E307" s="13"/>
    </row>
    <row r="308" spans="2:5" x14ac:dyDescent="0.3">
      <c r="B308" s="19" t="s">
        <v>6</v>
      </c>
      <c r="C308" s="12">
        <v>14</v>
      </c>
      <c r="D308" s="13"/>
      <c r="E308" s="13"/>
    </row>
    <row r="309" spans="2:5" x14ac:dyDescent="0.3">
      <c r="B309" s="20" t="s">
        <v>1</v>
      </c>
      <c r="C309" s="15">
        <v>3</v>
      </c>
      <c r="D309" s="13"/>
      <c r="E309" s="13"/>
    </row>
    <row r="310" spans="2:5" x14ac:dyDescent="0.3">
      <c r="B310" s="20" t="s">
        <v>2</v>
      </c>
      <c r="C310" s="15">
        <v>2</v>
      </c>
      <c r="D310" s="13"/>
      <c r="E310" s="13"/>
    </row>
    <row r="311" spans="2:5" x14ac:dyDescent="0.3">
      <c r="B311" s="20" t="s">
        <v>3</v>
      </c>
      <c r="C311" s="15">
        <v>7</v>
      </c>
      <c r="D311" s="13"/>
      <c r="E311" s="13"/>
    </row>
    <row r="312" spans="2:5" x14ac:dyDescent="0.3">
      <c r="B312" s="20" t="s">
        <v>4</v>
      </c>
      <c r="C312" s="15">
        <v>2</v>
      </c>
      <c r="D312" s="13"/>
      <c r="E312" s="13"/>
    </row>
    <row r="313" spans="2:5" x14ac:dyDescent="0.3">
      <c r="B313" s="21" t="s">
        <v>49</v>
      </c>
      <c r="C313" s="22">
        <v>13</v>
      </c>
      <c r="D313" s="23">
        <f>C314/C313</f>
        <v>0.84615384615384615</v>
      </c>
      <c r="E313" s="23">
        <v>0.85</v>
      </c>
    </row>
    <row r="314" spans="2:5" x14ac:dyDescent="0.3">
      <c r="B314" s="19" t="s">
        <v>73</v>
      </c>
      <c r="C314" s="12">
        <v>11</v>
      </c>
      <c r="D314" s="13"/>
      <c r="E314" s="13"/>
    </row>
    <row r="315" spans="2:5" x14ac:dyDescent="0.3">
      <c r="B315" s="19" t="s">
        <v>6</v>
      </c>
      <c r="C315" s="12">
        <v>2</v>
      </c>
      <c r="D315" s="13"/>
      <c r="E315" s="13"/>
    </row>
    <row r="316" spans="2:5" x14ac:dyDescent="0.3">
      <c r="B316" s="20" t="s">
        <v>3</v>
      </c>
      <c r="C316" s="15">
        <v>2</v>
      </c>
      <c r="D316" s="13"/>
      <c r="E316" s="13"/>
    </row>
    <row r="317" spans="2:5" x14ac:dyDescent="0.3">
      <c r="B317" s="21" t="s">
        <v>59</v>
      </c>
      <c r="C317" s="22">
        <v>12</v>
      </c>
      <c r="D317" s="23">
        <f>C318/C317</f>
        <v>1</v>
      </c>
      <c r="E317" s="23">
        <v>1</v>
      </c>
    </row>
    <row r="318" spans="2:5" ht="15" thickBot="1" x14ac:dyDescent="0.35">
      <c r="B318" s="19" t="s">
        <v>73</v>
      </c>
      <c r="C318" s="12">
        <v>12</v>
      </c>
      <c r="D318" s="13"/>
      <c r="E318" s="13"/>
    </row>
    <row r="319" spans="2:5" ht="15" thickBot="1" x14ac:dyDescent="0.35">
      <c r="B319" s="8" t="s">
        <v>36</v>
      </c>
      <c r="C319" s="9">
        <v>72</v>
      </c>
      <c r="D319" s="10">
        <f>(C321+C327)/C319</f>
        <v>0.43055555555555558</v>
      </c>
      <c r="E319" s="10">
        <f>(C321+C327)/(C319-C323)</f>
        <v>0.44285714285714284</v>
      </c>
    </row>
    <row r="320" spans="2:5" x14ac:dyDescent="0.3">
      <c r="B320" s="21" t="s">
        <v>48</v>
      </c>
      <c r="C320" s="22">
        <v>60</v>
      </c>
      <c r="D320" s="23">
        <f>C321/C320</f>
        <v>0.36666666666666664</v>
      </c>
      <c r="E320" s="23">
        <f>C321/(C320-C323)</f>
        <v>0.37931034482758619</v>
      </c>
    </row>
    <row r="321" spans="2:5" x14ac:dyDescent="0.3">
      <c r="B321" s="19" t="s">
        <v>73</v>
      </c>
      <c r="C321" s="12">
        <v>22</v>
      </c>
      <c r="D321" s="13"/>
      <c r="E321" s="13"/>
    </row>
    <row r="322" spans="2:5" x14ac:dyDescent="0.3">
      <c r="B322" s="19" t="s">
        <v>6</v>
      </c>
      <c r="C322" s="12">
        <v>38</v>
      </c>
      <c r="D322" s="13"/>
      <c r="E322" s="13"/>
    </row>
    <row r="323" spans="2:5" x14ac:dyDescent="0.3">
      <c r="B323" s="20" t="s">
        <v>2</v>
      </c>
      <c r="C323" s="15">
        <v>2</v>
      </c>
      <c r="D323" s="13"/>
      <c r="E323" s="13"/>
    </row>
    <row r="324" spans="2:5" x14ac:dyDescent="0.3">
      <c r="B324" s="20" t="s">
        <v>5</v>
      </c>
      <c r="C324" s="15">
        <v>33</v>
      </c>
      <c r="D324" s="13"/>
      <c r="E324" s="13"/>
    </row>
    <row r="325" spans="2:5" x14ac:dyDescent="0.3">
      <c r="B325" s="20" t="s">
        <v>3</v>
      </c>
      <c r="C325" s="15">
        <v>3</v>
      </c>
      <c r="D325" s="13"/>
      <c r="E325" s="13"/>
    </row>
    <row r="326" spans="2:5" x14ac:dyDescent="0.3">
      <c r="B326" s="21" t="s">
        <v>49</v>
      </c>
      <c r="C326" s="22">
        <v>12</v>
      </c>
      <c r="D326" s="23">
        <f>C327/C326</f>
        <v>0.75</v>
      </c>
      <c r="E326" s="23">
        <v>0.75</v>
      </c>
    </row>
    <row r="327" spans="2:5" x14ac:dyDescent="0.3">
      <c r="B327" s="19" t="s">
        <v>73</v>
      </c>
      <c r="C327" s="12">
        <v>9</v>
      </c>
      <c r="D327" s="13"/>
      <c r="E327" s="13"/>
    </row>
    <row r="328" spans="2:5" x14ac:dyDescent="0.3">
      <c r="B328" s="19" t="s">
        <v>6</v>
      </c>
      <c r="C328" s="12">
        <v>3</v>
      </c>
      <c r="D328" s="13"/>
      <c r="E328" s="13"/>
    </row>
    <row r="329" spans="2:5" x14ac:dyDescent="0.3">
      <c r="B329" s="20" t="s">
        <v>5</v>
      </c>
      <c r="C329" s="15">
        <v>2</v>
      </c>
      <c r="D329" s="13"/>
      <c r="E329" s="13"/>
    </row>
    <row r="330" spans="2:5" ht="15" thickBot="1" x14ac:dyDescent="0.35">
      <c r="B330" s="20" t="s">
        <v>3</v>
      </c>
      <c r="C330" s="15">
        <v>1</v>
      </c>
      <c r="D330" s="13"/>
      <c r="E330" s="13"/>
    </row>
    <row r="331" spans="2:5" ht="15" thickBot="1" x14ac:dyDescent="0.35">
      <c r="B331" s="8" t="s">
        <v>38</v>
      </c>
      <c r="C331" s="9">
        <v>9</v>
      </c>
      <c r="D331" s="10">
        <v>0</v>
      </c>
      <c r="E331" s="10">
        <v>0</v>
      </c>
    </row>
    <row r="332" spans="2:5" x14ac:dyDescent="0.3">
      <c r="B332" s="21" t="s">
        <v>67</v>
      </c>
      <c r="C332" s="22">
        <v>9</v>
      </c>
      <c r="D332" s="23">
        <v>0</v>
      </c>
      <c r="E332" s="23">
        <v>0</v>
      </c>
    </row>
    <row r="333" spans="2:5" x14ac:dyDescent="0.3">
      <c r="B333" s="19" t="s">
        <v>0</v>
      </c>
      <c r="C333" s="12">
        <v>1</v>
      </c>
      <c r="D333" s="13"/>
      <c r="E333" s="13"/>
    </row>
    <row r="334" spans="2:5" x14ac:dyDescent="0.3">
      <c r="B334" s="20" t="s">
        <v>5</v>
      </c>
      <c r="C334" s="15">
        <v>1</v>
      </c>
      <c r="D334" s="13"/>
      <c r="E334" s="13"/>
    </row>
    <row r="335" spans="2:5" x14ac:dyDescent="0.3">
      <c r="B335" s="19" t="s">
        <v>6</v>
      </c>
      <c r="C335" s="12">
        <v>8</v>
      </c>
      <c r="D335" s="13"/>
      <c r="E335" s="13"/>
    </row>
    <row r="336" spans="2:5" ht="15" thickBot="1" x14ac:dyDescent="0.35">
      <c r="B336" s="20" t="s">
        <v>5</v>
      </c>
      <c r="C336" s="15">
        <v>8</v>
      </c>
      <c r="D336" s="13"/>
      <c r="E336" s="13"/>
    </row>
    <row r="337" spans="2:5" ht="15" thickBot="1" x14ac:dyDescent="0.35">
      <c r="B337" s="8" t="s">
        <v>40</v>
      </c>
      <c r="C337" s="9">
        <v>183</v>
      </c>
      <c r="D337" s="10">
        <v>0.78</v>
      </c>
      <c r="E337" s="10">
        <v>0.79</v>
      </c>
    </row>
    <row r="338" spans="2:5" x14ac:dyDescent="0.3">
      <c r="B338" s="21" t="s">
        <v>48</v>
      </c>
      <c r="C338" s="22">
        <v>183</v>
      </c>
      <c r="D338" s="23">
        <f>C339/C338</f>
        <v>0.78142076502732238</v>
      </c>
      <c r="E338" s="23">
        <f>C339/(C338-C343)</f>
        <v>0.7944444444444444</v>
      </c>
    </row>
    <row r="339" spans="2:5" x14ac:dyDescent="0.3">
      <c r="B339" s="19" t="s">
        <v>73</v>
      </c>
      <c r="C339" s="12">
        <v>143</v>
      </c>
      <c r="D339" s="13"/>
      <c r="E339" s="13"/>
    </row>
    <row r="340" spans="2:5" x14ac:dyDescent="0.3">
      <c r="B340" s="19" t="s">
        <v>0</v>
      </c>
      <c r="C340" s="12">
        <v>3</v>
      </c>
      <c r="D340" s="13"/>
      <c r="E340" s="13"/>
    </row>
    <row r="341" spans="2:5" x14ac:dyDescent="0.3">
      <c r="B341" s="20" t="s">
        <v>5</v>
      </c>
      <c r="C341" s="15">
        <v>3</v>
      </c>
      <c r="D341" s="13"/>
      <c r="E341" s="13"/>
    </row>
    <row r="342" spans="2:5" x14ac:dyDescent="0.3">
      <c r="B342" s="19" t="s">
        <v>6</v>
      </c>
      <c r="C342" s="12">
        <v>37</v>
      </c>
      <c r="D342" s="13"/>
      <c r="E342" s="13"/>
    </row>
    <row r="343" spans="2:5" x14ac:dyDescent="0.3">
      <c r="B343" s="20" t="s">
        <v>1</v>
      </c>
      <c r="C343" s="15">
        <v>3</v>
      </c>
      <c r="D343" s="13"/>
      <c r="E343" s="13"/>
    </row>
    <row r="344" spans="2:5" x14ac:dyDescent="0.3">
      <c r="B344" s="20" t="s">
        <v>5</v>
      </c>
      <c r="C344" s="15">
        <v>25</v>
      </c>
      <c r="D344" s="13"/>
      <c r="E344" s="13"/>
    </row>
    <row r="345" spans="2:5" x14ac:dyDescent="0.3">
      <c r="B345" s="20" t="s">
        <v>3</v>
      </c>
      <c r="C345" s="15">
        <v>6</v>
      </c>
      <c r="D345" s="13"/>
      <c r="E345" s="13"/>
    </row>
    <row r="346" spans="2:5" ht="15" thickBot="1" x14ac:dyDescent="0.35">
      <c r="B346" s="20" t="s">
        <v>4</v>
      </c>
      <c r="C346" s="15">
        <v>3</v>
      </c>
      <c r="D346" s="13"/>
      <c r="E346" s="13"/>
    </row>
    <row r="347" spans="2:5" ht="15" thickBot="1" x14ac:dyDescent="0.35">
      <c r="B347" s="16" t="s">
        <v>81</v>
      </c>
      <c r="C347" s="17">
        <f>C8+C28+C34+C40+C49+C56+C78+C113+C118+C131+C187+C192+C199+C206+C211+C228+C236+C241+C248+C262+C269+C288+C303+C319+C331+C337</f>
        <v>3605</v>
      </c>
      <c r="D347" s="47">
        <f>C348/C347</f>
        <v>0.74785020804438285</v>
      </c>
      <c r="E347" s="47">
        <f>C348/(C347-C18-C32-C46-C55-C62-C82-C83-C89-C90-C97-C98-C111-C135-C143-C144-C156-C162-C176-C177-C185-C191-C210-C245-C268-C294-C309-C310-C323-C343)</f>
        <v>0.80766926303175557</v>
      </c>
    </row>
    <row r="348" spans="2:5" ht="15" thickBot="1" x14ac:dyDescent="0.35">
      <c r="B348" s="18" t="s">
        <v>82</v>
      </c>
      <c r="C348" s="18">
        <f>C10+C16+C23+C30+C36+C42+C51+C58+C67+C72+C80+C87+C95+C103+C109+C115+C120+C124+C128+C133+C138+C149+C154+C160+C165+C172+C181+C194+C201+C208+C213+C217+C223+C230+C238+C243+C250+C256+C261+C264+C271+C275+C279+C285+C290+C298+C300+C305+C314+C321+C327+C339+C318+C189</f>
        <v>2696</v>
      </c>
      <c r="D348" s="48"/>
      <c r="E348" s="48"/>
    </row>
    <row r="349" spans="2:5" x14ac:dyDescent="0.3">
      <c r="B349" s="42" t="s">
        <v>90</v>
      </c>
      <c r="C349" s="42"/>
      <c r="D349" s="42"/>
      <c r="E349" s="42"/>
    </row>
  </sheetData>
  <mergeCells count="7">
    <mergeCell ref="B349:E349"/>
    <mergeCell ref="B6:B7"/>
    <mergeCell ref="C6:C7"/>
    <mergeCell ref="D6:D7"/>
    <mergeCell ref="E6:E7"/>
    <mergeCell ref="D347:D348"/>
    <mergeCell ref="E347:E3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5"/>
  <sheetViews>
    <sheetView topLeftCell="A91" workbookViewId="0">
      <selection activeCell="D105" sqref="D105"/>
    </sheetView>
  </sheetViews>
  <sheetFormatPr baseColWidth="10" defaultRowHeight="14.4" x14ac:dyDescent="0.3"/>
  <cols>
    <col min="2" max="2" width="38.109375" bestFit="1" customWidth="1"/>
    <col min="3" max="3" width="21.44140625" bestFit="1" customWidth="1"/>
    <col min="4" max="4" width="18.21875" style="7" customWidth="1"/>
    <col min="5" max="5" width="19.109375" style="7" customWidth="1"/>
  </cols>
  <sheetData>
    <row r="1" spans="1:5" ht="15.6" x14ac:dyDescent="0.3">
      <c r="A1" s="4" t="s">
        <v>8</v>
      </c>
    </row>
    <row r="2" spans="1:5" x14ac:dyDescent="0.3">
      <c r="A2" s="5" t="s">
        <v>87</v>
      </c>
    </row>
    <row r="3" spans="1:5" x14ac:dyDescent="0.3">
      <c r="A3" s="6" t="s">
        <v>11</v>
      </c>
    </row>
    <row r="5" spans="1:5" ht="15" thickBot="1" x14ac:dyDescent="0.35"/>
    <row r="6" spans="1:5" x14ac:dyDescent="0.3">
      <c r="B6" s="55" t="s">
        <v>88</v>
      </c>
      <c r="C6" s="55" t="s">
        <v>79</v>
      </c>
      <c r="D6" s="57" t="s">
        <v>80</v>
      </c>
      <c r="E6" s="57" t="s">
        <v>92</v>
      </c>
    </row>
    <row r="7" spans="1:5" ht="15" thickBot="1" x14ac:dyDescent="0.35">
      <c r="B7" s="60"/>
      <c r="C7" s="60"/>
      <c r="D7" s="61"/>
      <c r="E7" s="61"/>
    </row>
    <row r="8" spans="1:5" ht="15" thickBot="1" x14ac:dyDescent="0.35">
      <c r="B8" s="8" t="s">
        <v>19</v>
      </c>
      <c r="C8" s="9">
        <v>1446</v>
      </c>
      <c r="D8" s="37">
        <f>(C10+C23+C33+C43+C53+C63+C73+C83+C96)/C8</f>
        <v>0.2669432918395574</v>
      </c>
      <c r="E8" s="37">
        <f>(C10+C23+C33+C43+C53+C63+C73+C83+C96)/(C8-C14-C15-C27-C28-C37-C38-C47-C48-C57-C58-C67-C68-C77-C78-C87-C88-C100-C101)</f>
        <v>0.31510204081632653</v>
      </c>
    </row>
    <row r="9" spans="1:5" x14ac:dyDescent="0.3">
      <c r="B9" s="21" t="s">
        <v>44</v>
      </c>
      <c r="C9" s="22">
        <v>55</v>
      </c>
      <c r="D9" s="38">
        <f>C10/C9</f>
        <v>0.36363636363636365</v>
      </c>
      <c r="E9" s="38">
        <f>C10/(C9-C14-C15)</f>
        <v>0.46511627906976744</v>
      </c>
    </row>
    <row r="10" spans="1:5" x14ac:dyDescent="0.3">
      <c r="B10" s="19" t="s">
        <v>73</v>
      </c>
      <c r="C10" s="12">
        <v>20</v>
      </c>
      <c r="D10" s="39"/>
      <c r="E10" s="39"/>
    </row>
    <row r="11" spans="1:5" x14ac:dyDescent="0.3">
      <c r="B11" s="19" t="s">
        <v>0</v>
      </c>
      <c r="C11" s="12">
        <v>3</v>
      </c>
      <c r="D11" s="39"/>
      <c r="E11" s="39"/>
    </row>
    <row r="12" spans="1:5" x14ac:dyDescent="0.3">
      <c r="B12" s="20" t="s">
        <v>5</v>
      </c>
      <c r="C12" s="15">
        <v>3</v>
      </c>
      <c r="D12" s="39"/>
      <c r="E12" s="39"/>
    </row>
    <row r="13" spans="1:5" x14ac:dyDescent="0.3">
      <c r="B13" s="19" t="s">
        <v>6</v>
      </c>
      <c r="C13" s="12">
        <v>32</v>
      </c>
      <c r="D13" s="39"/>
      <c r="E13" s="39"/>
    </row>
    <row r="14" spans="1:5" x14ac:dyDescent="0.3">
      <c r="B14" s="20" t="s">
        <v>1</v>
      </c>
      <c r="C14" s="15">
        <v>2</v>
      </c>
      <c r="D14" s="39"/>
      <c r="E14" s="39"/>
    </row>
    <row r="15" spans="1:5" x14ac:dyDescent="0.3">
      <c r="B15" s="20" t="s">
        <v>2</v>
      </c>
      <c r="C15" s="15">
        <v>10</v>
      </c>
      <c r="D15" s="39"/>
      <c r="E15" s="39"/>
    </row>
    <row r="16" spans="1:5" x14ac:dyDescent="0.3">
      <c r="B16" s="20" t="s">
        <v>5</v>
      </c>
      <c r="C16" s="15">
        <v>10</v>
      </c>
      <c r="D16" s="39"/>
      <c r="E16" s="39"/>
    </row>
    <row r="17" spans="2:5" x14ac:dyDescent="0.3">
      <c r="B17" s="20" t="s">
        <v>3</v>
      </c>
      <c r="C17" s="15">
        <v>3</v>
      </c>
      <c r="D17" s="39"/>
      <c r="E17" s="39"/>
    </row>
    <row r="18" spans="2:5" x14ac:dyDescent="0.3">
      <c r="B18" s="20" t="s">
        <v>4</v>
      </c>
      <c r="C18" s="15">
        <v>7</v>
      </c>
      <c r="D18" s="39"/>
      <c r="E18" s="39"/>
    </row>
    <row r="19" spans="2:5" x14ac:dyDescent="0.3">
      <c r="B19" s="21" t="s">
        <v>45</v>
      </c>
      <c r="C19" s="22">
        <v>55</v>
      </c>
      <c r="D19" s="38">
        <v>0</v>
      </c>
      <c r="E19" s="38">
        <v>0</v>
      </c>
    </row>
    <row r="20" spans="2:5" x14ac:dyDescent="0.3">
      <c r="B20" s="19" t="s">
        <v>0</v>
      </c>
      <c r="C20" s="12">
        <v>55</v>
      </c>
      <c r="D20" s="39"/>
      <c r="E20" s="39"/>
    </row>
    <row r="21" spans="2:5" x14ac:dyDescent="0.3">
      <c r="B21" s="20" t="s">
        <v>5</v>
      </c>
      <c r="C21" s="15">
        <v>55</v>
      </c>
      <c r="D21" s="39"/>
      <c r="E21" s="39"/>
    </row>
    <row r="22" spans="2:5" x14ac:dyDescent="0.3">
      <c r="B22" s="21" t="s">
        <v>46</v>
      </c>
      <c r="C22" s="22">
        <v>92</v>
      </c>
      <c r="D22" s="38">
        <f>C23/C22</f>
        <v>0.27173913043478259</v>
      </c>
      <c r="E22" s="38">
        <f>C23/(C22-C27-C28)</f>
        <v>0.33333333333333331</v>
      </c>
    </row>
    <row r="23" spans="2:5" x14ac:dyDescent="0.3">
      <c r="B23" s="19" t="s">
        <v>73</v>
      </c>
      <c r="C23" s="12">
        <v>25</v>
      </c>
      <c r="D23" s="39"/>
      <c r="E23" s="39"/>
    </row>
    <row r="24" spans="2:5" x14ac:dyDescent="0.3">
      <c r="B24" s="19" t="s">
        <v>0</v>
      </c>
      <c r="C24" s="12">
        <v>16</v>
      </c>
      <c r="D24" s="39"/>
      <c r="E24" s="39"/>
    </row>
    <row r="25" spans="2:5" x14ac:dyDescent="0.3">
      <c r="B25" s="20" t="s">
        <v>5</v>
      </c>
      <c r="C25" s="15">
        <v>16</v>
      </c>
      <c r="D25" s="39"/>
      <c r="E25" s="39"/>
    </row>
    <row r="26" spans="2:5" x14ac:dyDescent="0.3">
      <c r="B26" s="19" t="s">
        <v>6</v>
      </c>
      <c r="C26" s="12">
        <v>51</v>
      </c>
      <c r="D26" s="39"/>
      <c r="E26" s="39"/>
    </row>
    <row r="27" spans="2:5" x14ac:dyDescent="0.3">
      <c r="B27" s="20" t="s">
        <v>1</v>
      </c>
      <c r="C27" s="15">
        <v>3</v>
      </c>
      <c r="D27" s="39"/>
      <c r="E27" s="39"/>
    </row>
    <row r="28" spans="2:5" x14ac:dyDescent="0.3">
      <c r="B28" s="20" t="s">
        <v>2</v>
      </c>
      <c r="C28" s="15">
        <v>14</v>
      </c>
      <c r="D28" s="39"/>
      <c r="E28" s="39"/>
    </row>
    <row r="29" spans="2:5" x14ac:dyDescent="0.3">
      <c r="B29" s="20" t="s">
        <v>5</v>
      </c>
      <c r="C29" s="15">
        <v>17</v>
      </c>
      <c r="D29" s="39"/>
      <c r="E29" s="39"/>
    </row>
    <row r="30" spans="2:5" x14ac:dyDescent="0.3">
      <c r="B30" s="20" t="s">
        <v>3</v>
      </c>
      <c r="C30" s="15">
        <v>10</v>
      </c>
      <c r="D30" s="39"/>
      <c r="E30" s="39"/>
    </row>
    <row r="31" spans="2:5" x14ac:dyDescent="0.3">
      <c r="B31" s="20" t="s">
        <v>4</v>
      </c>
      <c r="C31" s="15">
        <v>7</v>
      </c>
      <c r="D31" s="39"/>
      <c r="E31" s="39"/>
    </row>
    <row r="32" spans="2:5" x14ac:dyDescent="0.3">
      <c r="B32" s="21" t="s">
        <v>47</v>
      </c>
      <c r="C32" s="22">
        <v>62</v>
      </c>
      <c r="D32" s="38">
        <f>C33/C32</f>
        <v>0.32258064516129031</v>
      </c>
      <c r="E32" s="38">
        <f>C33/(C32-C37-C38)</f>
        <v>0.34482758620689657</v>
      </c>
    </row>
    <row r="33" spans="2:5" x14ac:dyDescent="0.3">
      <c r="B33" s="19" t="s">
        <v>73</v>
      </c>
      <c r="C33" s="12">
        <v>20</v>
      </c>
      <c r="D33" s="39"/>
      <c r="E33" s="39"/>
    </row>
    <row r="34" spans="2:5" x14ac:dyDescent="0.3">
      <c r="B34" s="19" t="s">
        <v>0</v>
      </c>
      <c r="C34" s="12">
        <v>19</v>
      </c>
      <c r="D34" s="39"/>
      <c r="E34" s="39"/>
    </row>
    <row r="35" spans="2:5" x14ac:dyDescent="0.3">
      <c r="B35" s="20" t="s">
        <v>5</v>
      </c>
      <c r="C35" s="15">
        <v>19</v>
      </c>
      <c r="D35" s="39"/>
      <c r="E35" s="39"/>
    </row>
    <row r="36" spans="2:5" x14ac:dyDescent="0.3">
      <c r="B36" s="19" t="s">
        <v>6</v>
      </c>
      <c r="C36" s="12">
        <v>23</v>
      </c>
      <c r="D36" s="39"/>
      <c r="E36" s="39"/>
    </row>
    <row r="37" spans="2:5" x14ac:dyDescent="0.3">
      <c r="B37" s="20" t="s">
        <v>1</v>
      </c>
      <c r="C37" s="15">
        <v>1</v>
      </c>
      <c r="D37" s="39"/>
      <c r="E37" s="39"/>
    </row>
    <row r="38" spans="2:5" x14ac:dyDescent="0.3">
      <c r="B38" s="20" t="s">
        <v>2</v>
      </c>
      <c r="C38" s="15">
        <v>3</v>
      </c>
      <c r="D38" s="39"/>
      <c r="E38" s="39"/>
    </row>
    <row r="39" spans="2:5" x14ac:dyDescent="0.3">
      <c r="B39" s="20" t="s">
        <v>5</v>
      </c>
      <c r="C39" s="15">
        <v>8</v>
      </c>
      <c r="D39" s="39"/>
      <c r="E39" s="39"/>
    </row>
    <row r="40" spans="2:5" x14ac:dyDescent="0.3">
      <c r="B40" s="20" t="s">
        <v>3</v>
      </c>
      <c r="C40" s="15">
        <v>6</v>
      </c>
      <c r="D40" s="39"/>
      <c r="E40" s="39"/>
    </row>
    <row r="41" spans="2:5" x14ac:dyDescent="0.3">
      <c r="B41" s="20" t="s">
        <v>4</v>
      </c>
      <c r="C41" s="15">
        <v>5</v>
      </c>
      <c r="D41" s="39"/>
      <c r="E41" s="39"/>
    </row>
    <row r="42" spans="2:5" x14ac:dyDescent="0.3">
      <c r="B42" s="21" t="s">
        <v>50</v>
      </c>
      <c r="C42" s="22">
        <v>85</v>
      </c>
      <c r="D42" s="38">
        <f>C43/C42</f>
        <v>0.16470588235294117</v>
      </c>
      <c r="E42" s="38">
        <f>C43/(C42-C48-C47)</f>
        <v>0.19178082191780821</v>
      </c>
    </row>
    <row r="43" spans="2:5" x14ac:dyDescent="0.3">
      <c r="B43" s="19" t="s">
        <v>73</v>
      </c>
      <c r="C43" s="12">
        <v>14</v>
      </c>
      <c r="D43" s="39"/>
      <c r="E43" s="39"/>
    </row>
    <row r="44" spans="2:5" x14ac:dyDescent="0.3">
      <c r="B44" s="19" t="s">
        <v>0</v>
      </c>
      <c r="C44" s="12">
        <v>28</v>
      </c>
      <c r="D44" s="39"/>
      <c r="E44" s="39"/>
    </row>
    <row r="45" spans="2:5" x14ac:dyDescent="0.3">
      <c r="B45" s="20" t="s">
        <v>5</v>
      </c>
      <c r="C45" s="15">
        <v>28</v>
      </c>
      <c r="D45" s="39"/>
      <c r="E45" s="39"/>
    </row>
    <row r="46" spans="2:5" x14ac:dyDescent="0.3">
      <c r="B46" s="19" t="s">
        <v>6</v>
      </c>
      <c r="C46" s="12">
        <v>43</v>
      </c>
      <c r="D46" s="39"/>
      <c r="E46" s="39"/>
    </row>
    <row r="47" spans="2:5" x14ac:dyDescent="0.3">
      <c r="B47" s="20" t="s">
        <v>1</v>
      </c>
      <c r="C47" s="15">
        <v>2</v>
      </c>
      <c r="D47" s="39"/>
      <c r="E47" s="39"/>
    </row>
    <row r="48" spans="2:5" x14ac:dyDescent="0.3">
      <c r="B48" s="20" t="s">
        <v>2</v>
      </c>
      <c r="C48" s="15">
        <v>10</v>
      </c>
      <c r="D48" s="39"/>
      <c r="E48" s="39"/>
    </row>
    <row r="49" spans="2:5" x14ac:dyDescent="0.3">
      <c r="B49" s="20" t="s">
        <v>5</v>
      </c>
      <c r="C49" s="15">
        <v>21</v>
      </c>
      <c r="D49" s="39"/>
      <c r="E49" s="39"/>
    </row>
    <row r="50" spans="2:5" x14ac:dyDescent="0.3">
      <c r="B50" s="20" t="s">
        <v>3</v>
      </c>
      <c r="C50" s="15">
        <v>4</v>
      </c>
      <c r="D50" s="39"/>
      <c r="E50" s="39"/>
    </row>
    <row r="51" spans="2:5" x14ac:dyDescent="0.3">
      <c r="B51" s="20" t="s">
        <v>4</v>
      </c>
      <c r="C51" s="15">
        <v>6</v>
      </c>
      <c r="D51" s="39"/>
      <c r="E51" s="39"/>
    </row>
    <row r="52" spans="2:5" x14ac:dyDescent="0.3">
      <c r="B52" s="21" t="s">
        <v>52</v>
      </c>
      <c r="C52" s="22">
        <v>50</v>
      </c>
      <c r="D52" s="38">
        <f>C53/C52</f>
        <v>0.38</v>
      </c>
      <c r="E52" s="38">
        <f>C53/(C52-C57-C58)</f>
        <v>0.46341463414634149</v>
      </c>
    </row>
    <row r="53" spans="2:5" x14ac:dyDescent="0.3">
      <c r="B53" s="19" t="s">
        <v>73</v>
      </c>
      <c r="C53" s="12">
        <v>19</v>
      </c>
      <c r="D53" s="39"/>
      <c r="E53" s="39"/>
    </row>
    <row r="54" spans="2:5" x14ac:dyDescent="0.3">
      <c r="B54" s="19" t="s">
        <v>0</v>
      </c>
      <c r="C54" s="12">
        <v>1</v>
      </c>
      <c r="D54" s="39"/>
      <c r="E54" s="39"/>
    </row>
    <row r="55" spans="2:5" x14ac:dyDescent="0.3">
      <c r="B55" s="20" t="s">
        <v>5</v>
      </c>
      <c r="C55" s="15">
        <v>1</v>
      </c>
      <c r="D55" s="39"/>
      <c r="E55" s="39"/>
    </row>
    <row r="56" spans="2:5" x14ac:dyDescent="0.3">
      <c r="B56" s="19" t="s">
        <v>6</v>
      </c>
      <c r="C56" s="12">
        <v>30</v>
      </c>
      <c r="D56" s="39"/>
      <c r="E56" s="39"/>
    </row>
    <row r="57" spans="2:5" x14ac:dyDescent="0.3">
      <c r="B57" s="20" t="s">
        <v>1</v>
      </c>
      <c r="C57" s="15">
        <v>1</v>
      </c>
      <c r="D57" s="39"/>
      <c r="E57" s="39"/>
    </row>
    <row r="58" spans="2:5" x14ac:dyDescent="0.3">
      <c r="B58" s="20" t="s">
        <v>2</v>
      </c>
      <c r="C58" s="15">
        <v>8</v>
      </c>
      <c r="D58" s="39"/>
      <c r="E58" s="39"/>
    </row>
    <row r="59" spans="2:5" x14ac:dyDescent="0.3">
      <c r="B59" s="20" t="s">
        <v>5</v>
      </c>
      <c r="C59" s="15">
        <v>13</v>
      </c>
      <c r="D59" s="39"/>
      <c r="E59" s="39"/>
    </row>
    <row r="60" spans="2:5" x14ac:dyDescent="0.3">
      <c r="B60" s="20" t="s">
        <v>3</v>
      </c>
      <c r="C60" s="15">
        <v>1</v>
      </c>
      <c r="D60" s="39"/>
      <c r="E60" s="39"/>
    </row>
    <row r="61" spans="2:5" x14ac:dyDescent="0.3">
      <c r="B61" s="20" t="s">
        <v>4</v>
      </c>
      <c r="C61" s="15">
        <v>7</v>
      </c>
      <c r="D61" s="39"/>
      <c r="E61" s="39"/>
    </row>
    <row r="62" spans="2:5" x14ac:dyDescent="0.3">
      <c r="B62" s="21" t="s">
        <v>51</v>
      </c>
      <c r="C62" s="22">
        <v>90</v>
      </c>
      <c r="D62" s="38">
        <f>C63/C62</f>
        <v>0.15555555555555556</v>
      </c>
      <c r="E62" s="38">
        <f>C63/(C62-C67-C68)</f>
        <v>0.1891891891891892</v>
      </c>
    </row>
    <row r="63" spans="2:5" x14ac:dyDescent="0.3">
      <c r="B63" s="19" t="s">
        <v>73</v>
      </c>
      <c r="C63" s="12">
        <v>14</v>
      </c>
      <c r="D63" s="39"/>
      <c r="E63" s="39"/>
    </row>
    <row r="64" spans="2:5" x14ac:dyDescent="0.3">
      <c r="B64" s="19" t="s">
        <v>0</v>
      </c>
      <c r="C64" s="12">
        <v>27</v>
      </c>
      <c r="D64" s="39"/>
      <c r="E64" s="39"/>
    </row>
    <row r="65" spans="2:5" x14ac:dyDescent="0.3">
      <c r="B65" s="20" t="s">
        <v>5</v>
      </c>
      <c r="C65" s="15">
        <v>27</v>
      </c>
      <c r="D65" s="39"/>
      <c r="E65" s="39"/>
    </row>
    <row r="66" spans="2:5" x14ac:dyDescent="0.3">
      <c r="B66" s="19" t="s">
        <v>6</v>
      </c>
      <c r="C66" s="12">
        <v>49</v>
      </c>
      <c r="D66" s="39"/>
      <c r="E66" s="39"/>
    </row>
    <row r="67" spans="2:5" x14ac:dyDescent="0.3">
      <c r="B67" s="20" t="s">
        <v>1</v>
      </c>
      <c r="C67" s="15">
        <v>5</v>
      </c>
      <c r="D67" s="39"/>
      <c r="E67" s="39"/>
    </row>
    <row r="68" spans="2:5" x14ac:dyDescent="0.3">
      <c r="B68" s="20" t="s">
        <v>2</v>
      </c>
      <c r="C68" s="15">
        <v>11</v>
      </c>
      <c r="D68" s="39"/>
      <c r="E68" s="39"/>
    </row>
    <row r="69" spans="2:5" x14ac:dyDescent="0.3">
      <c r="B69" s="20" t="s">
        <v>5</v>
      </c>
      <c r="C69" s="15">
        <v>13</v>
      </c>
      <c r="D69" s="39"/>
      <c r="E69" s="39"/>
    </row>
    <row r="70" spans="2:5" x14ac:dyDescent="0.3">
      <c r="B70" s="20" t="s">
        <v>3</v>
      </c>
      <c r="C70" s="15">
        <v>6</v>
      </c>
      <c r="D70" s="39"/>
      <c r="E70" s="39"/>
    </row>
    <row r="71" spans="2:5" x14ac:dyDescent="0.3">
      <c r="B71" s="20" t="s">
        <v>4</v>
      </c>
      <c r="C71" s="15">
        <v>14</v>
      </c>
      <c r="D71" s="39"/>
      <c r="E71" s="39"/>
    </row>
    <row r="72" spans="2:5" x14ac:dyDescent="0.3">
      <c r="B72" s="21" t="s">
        <v>61</v>
      </c>
      <c r="C72" s="22">
        <v>50</v>
      </c>
      <c r="D72" s="38">
        <f>C73/C72</f>
        <v>0.57999999999999996</v>
      </c>
      <c r="E72" s="38">
        <f>C73/(C72-C77-C78)</f>
        <v>0.69047619047619047</v>
      </c>
    </row>
    <row r="73" spans="2:5" x14ac:dyDescent="0.3">
      <c r="B73" s="19" t="s">
        <v>73</v>
      </c>
      <c r="C73" s="12">
        <v>29</v>
      </c>
      <c r="D73" s="39"/>
      <c r="E73" s="39"/>
    </row>
    <row r="74" spans="2:5" x14ac:dyDescent="0.3">
      <c r="B74" s="19" t="s">
        <v>0</v>
      </c>
      <c r="C74" s="12">
        <v>4</v>
      </c>
      <c r="D74" s="39"/>
      <c r="E74" s="39"/>
    </row>
    <row r="75" spans="2:5" x14ac:dyDescent="0.3">
      <c r="B75" s="20" t="s">
        <v>5</v>
      </c>
      <c r="C75" s="15">
        <v>4</v>
      </c>
      <c r="D75" s="39"/>
      <c r="E75" s="39"/>
    </row>
    <row r="76" spans="2:5" x14ac:dyDescent="0.3">
      <c r="B76" s="19" t="s">
        <v>6</v>
      </c>
      <c r="C76" s="12">
        <v>17</v>
      </c>
      <c r="D76" s="39"/>
      <c r="E76" s="39"/>
    </row>
    <row r="77" spans="2:5" x14ac:dyDescent="0.3">
      <c r="B77" s="20" t="s">
        <v>1</v>
      </c>
      <c r="C77" s="15">
        <v>4</v>
      </c>
      <c r="D77" s="39"/>
      <c r="E77" s="39"/>
    </row>
    <row r="78" spans="2:5" x14ac:dyDescent="0.3">
      <c r="B78" s="20" t="s">
        <v>2</v>
      </c>
      <c r="C78" s="15">
        <v>4</v>
      </c>
      <c r="D78" s="39"/>
      <c r="E78" s="39"/>
    </row>
    <row r="79" spans="2:5" x14ac:dyDescent="0.3">
      <c r="B79" s="20" t="s">
        <v>5</v>
      </c>
      <c r="C79" s="15">
        <v>3</v>
      </c>
      <c r="D79" s="39"/>
      <c r="E79" s="39"/>
    </row>
    <row r="80" spans="2:5" x14ac:dyDescent="0.3">
      <c r="B80" s="20" t="s">
        <v>3</v>
      </c>
      <c r="C80" s="15">
        <v>3</v>
      </c>
      <c r="D80" s="39"/>
      <c r="E80" s="39"/>
    </row>
    <row r="81" spans="2:5" x14ac:dyDescent="0.3">
      <c r="B81" s="20" t="s">
        <v>4</v>
      </c>
      <c r="C81" s="15">
        <v>3</v>
      </c>
      <c r="D81" s="39"/>
      <c r="E81" s="39"/>
    </row>
    <row r="82" spans="2:5" x14ac:dyDescent="0.3">
      <c r="B82" s="21" t="s">
        <v>54</v>
      </c>
      <c r="C82" s="22">
        <v>754</v>
      </c>
      <c r="D82" s="38">
        <f>C83/C82</f>
        <v>0.30503978779840851</v>
      </c>
      <c r="E82" s="38">
        <f>C83/(C82-C87-C88)</f>
        <v>0.36507936507936506</v>
      </c>
    </row>
    <row r="83" spans="2:5" x14ac:dyDescent="0.3">
      <c r="B83" s="19" t="s">
        <v>73</v>
      </c>
      <c r="C83" s="12">
        <v>230</v>
      </c>
      <c r="D83" s="39"/>
      <c r="E83" s="39"/>
    </row>
    <row r="84" spans="2:5" x14ac:dyDescent="0.3">
      <c r="B84" s="19" t="s">
        <v>0</v>
      </c>
      <c r="C84" s="12">
        <v>107</v>
      </c>
      <c r="D84" s="39"/>
      <c r="E84" s="39"/>
    </row>
    <row r="85" spans="2:5" x14ac:dyDescent="0.3">
      <c r="B85" s="20" t="s">
        <v>5</v>
      </c>
      <c r="C85" s="15">
        <v>107</v>
      </c>
      <c r="D85" s="39"/>
      <c r="E85" s="39"/>
    </row>
    <row r="86" spans="2:5" x14ac:dyDescent="0.3">
      <c r="B86" s="19" t="s">
        <v>6</v>
      </c>
      <c r="C86" s="12">
        <v>417</v>
      </c>
      <c r="D86" s="39"/>
      <c r="E86" s="39"/>
    </row>
    <row r="87" spans="2:5" x14ac:dyDescent="0.3">
      <c r="B87" s="20" t="s">
        <v>1</v>
      </c>
      <c r="C87" s="15">
        <v>29</v>
      </c>
      <c r="D87" s="39"/>
      <c r="E87" s="39"/>
    </row>
    <row r="88" spans="2:5" x14ac:dyDescent="0.3">
      <c r="B88" s="20" t="s">
        <v>2</v>
      </c>
      <c r="C88" s="15">
        <v>95</v>
      </c>
      <c r="D88" s="39"/>
      <c r="E88" s="39"/>
    </row>
    <row r="89" spans="2:5" x14ac:dyDescent="0.3">
      <c r="B89" s="20" t="s">
        <v>5</v>
      </c>
      <c r="C89" s="15">
        <v>155</v>
      </c>
      <c r="D89" s="39"/>
      <c r="E89" s="39"/>
    </row>
    <row r="90" spans="2:5" x14ac:dyDescent="0.3">
      <c r="B90" s="20" t="s">
        <v>3</v>
      </c>
      <c r="C90" s="15">
        <v>57</v>
      </c>
      <c r="D90" s="39"/>
      <c r="E90" s="39"/>
    </row>
    <row r="91" spans="2:5" x14ac:dyDescent="0.3">
      <c r="B91" s="20" t="s">
        <v>4</v>
      </c>
      <c r="C91" s="15">
        <v>81</v>
      </c>
      <c r="D91" s="39"/>
      <c r="E91" s="39"/>
    </row>
    <row r="92" spans="2:5" x14ac:dyDescent="0.3">
      <c r="B92" s="21" t="s">
        <v>63</v>
      </c>
      <c r="C92" s="22">
        <v>50</v>
      </c>
      <c r="D92" s="38">
        <v>0</v>
      </c>
      <c r="E92" s="38">
        <v>0</v>
      </c>
    </row>
    <row r="93" spans="2:5" x14ac:dyDescent="0.3">
      <c r="B93" s="19" t="s">
        <v>0</v>
      </c>
      <c r="C93" s="12">
        <v>50</v>
      </c>
      <c r="D93" s="39"/>
      <c r="E93" s="39"/>
    </row>
    <row r="94" spans="2:5" x14ac:dyDescent="0.3">
      <c r="B94" s="20" t="s">
        <v>5</v>
      </c>
      <c r="C94" s="15">
        <v>50</v>
      </c>
      <c r="D94" s="39"/>
      <c r="E94" s="39"/>
    </row>
    <row r="95" spans="2:5" x14ac:dyDescent="0.3">
      <c r="B95" s="21" t="s">
        <v>70</v>
      </c>
      <c r="C95" s="22">
        <v>103</v>
      </c>
      <c r="D95" s="38">
        <f>C96/C95</f>
        <v>0.14563106796116504</v>
      </c>
      <c r="E95" s="38">
        <f>C96/(C95-C100-C101)</f>
        <v>0.17857142857142858</v>
      </c>
    </row>
    <row r="96" spans="2:5" x14ac:dyDescent="0.3">
      <c r="B96" s="19" t="s">
        <v>73</v>
      </c>
      <c r="C96" s="12">
        <v>15</v>
      </c>
      <c r="D96" s="39"/>
      <c r="E96" s="39"/>
    </row>
    <row r="97" spans="2:5" x14ac:dyDescent="0.3">
      <c r="B97" s="19" t="s">
        <v>0</v>
      </c>
      <c r="C97" s="12">
        <v>35</v>
      </c>
      <c r="D97" s="39"/>
      <c r="E97" s="39"/>
    </row>
    <row r="98" spans="2:5" x14ac:dyDescent="0.3">
      <c r="B98" s="20" t="s">
        <v>5</v>
      </c>
      <c r="C98" s="15">
        <v>35</v>
      </c>
      <c r="D98" s="39"/>
      <c r="E98" s="39"/>
    </row>
    <row r="99" spans="2:5" x14ac:dyDescent="0.3">
      <c r="B99" s="19" t="s">
        <v>6</v>
      </c>
      <c r="C99" s="12">
        <v>53</v>
      </c>
      <c r="D99" s="39"/>
      <c r="E99" s="39"/>
    </row>
    <row r="100" spans="2:5" x14ac:dyDescent="0.3">
      <c r="B100" s="20" t="s">
        <v>1</v>
      </c>
      <c r="C100" s="15">
        <v>7</v>
      </c>
      <c r="D100" s="39"/>
      <c r="E100" s="39"/>
    </row>
    <row r="101" spans="2:5" x14ac:dyDescent="0.3">
      <c r="B101" s="20" t="s">
        <v>2</v>
      </c>
      <c r="C101" s="15">
        <v>12</v>
      </c>
      <c r="D101" s="39"/>
      <c r="E101" s="39"/>
    </row>
    <row r="102" spans="2:5" x14ac:dyDescent="0.3">
      <c r="B102" s="20" t="s">
        <v>5</v>
      </c>
      <c r="C102" s="15">
        <v>28</v>
      </c>
      <c r="D102" s="39"/>
      <c r="E102" s="39"/>
    </row>
    <row r="103" spans="2:5" x14ac:dyDescent="0.3">
      <c r="B103" s="20" t="s">
        <v>3</v>
      </c>
      <c r="C103" s="15">
        <v>2</v>
      </c>
      <c r="D103" s="39"/>
      <c r="E103" s="39"/>
    </row>
    <row r="104" spans="2:5" ht="15" thickBot="1" x14ac:dyDescent="0.35">
      <c r="B104" s="20" t="s">
        <v>4</v>
      </c>
      <c r="C104" s="15">
        <v>4</v>
      </c>
      <c r="D104" s="39"/>
      <c r="E104" s="39"/>
    </row>
    <row r="105" spans="2:5" ht="15" thickBot="1" x14ac:dyDescent="0.35">
      <c r="B105" s="8" t="s">
        <v>22</v>
      </c>
      <c r="C105" s="9">
        <v>10685</v>
      </c>
      <c r="D105" s="37">
        <f>(C107+C118+C129+C140+C154+C166+C179+C192+C212+C221+C233+C245+C253+C265+C275+C288+C299+C308+C322+C330+C341+C349+C203)/C105</f>
        <v>0.62732802994852599</v>
      </c>
      <c r="E105" s="37">
        <f>(C107+C118+C129+C140+C154+C166+C179+C192+C203+C212+C221+C233+C245+C253+C265+C275+C288+C299+C308+C322+C330+C341+C349)/(C105-C109-C112-C113-C120-C123-C124-C131-C134-C135-C142-C143-C148-C149-C156-C157-C160-C161-C168-C169-C173-C174-C181-C182-C186-C187-C194-C197-C198-C205-C207-C208-C214-C216-C217-C223-C227-C228-C235-C236-C239-C240-C247-C248-C255-C256-C259-C260-C267-C269-C270-C277-C278-C282-C283-C293-C294-C301-C303-C304-C310-C311-C316-C317-C324-C325-C332-C335-C336-C343-C344-C351-C352)</f>
        <v>0.76895721004932893</v>
      </c>
    </row>
    <row r="106" spans="2:5" x14ac:dyDescent="0.3">
      <c r="B106" s="21" t="s">
        <v>45</v>
      </c>
      <c r="C106" s="22">
        <v>184</v>
      </c>
      <c r="D106" s="38">
        <f>C107/C106</f>
        <v>0.28804347826086957</v>
      </c>
      <c r="E106" s="38">
        <f>C107/(C106-C109-C112-C113)</f>
        <v>0.42399999999999999</v>
      </c>
    </row>
    <row r="107" spans="2:5" x14ac:dyDescent="0.3">
      <c r="B107" s="19" t="s">
        <v>73</v>
      </c>
      <c r="C107" s="12">
        <v>53</v>
      </c>
      <c r="D107" s="39"/>
      <c r="E107" s="39"/>
    </row>
    <row r="108" spans="2:5" x14ac:dyDescent="0.3">
      <c r="B108" s="19" t="s">
        <v>0</v>
      </c>
      <c r="C108" s="12">
        <v>14</v>
      </c>
      <c r="D108" s="39"/>
      <c r="E108" s="39"/>
    </row>
    <row r="109" spans="2:5" x14ac:dyDescent="0.3">
      <c r="B109" s="20" t="s">
        <v>1</v>
      </c>
      <c r="C109" s="15">
        <v>3</v>
      </c>
      <c r="D109" s="39"/>
      <c r="E109" s="39"/>
    </row>
    <row r="110" spans="2:5" x14ac:dyDescent="0.3">
      <c r="B110" s="20" t="s">
        <v>4</v>
      </c>
      <c r="C110" s="15">
        <v>11</v>
      </c>
      <c r="D110" s="39"/>
      <c r="E110" s="39"/>
    </row>
    <row r="111" spans="2:5" x14ac:dyDescent="0.3">
      <c r="B111" s="19" t="s">
        <v>6</v>
      </c>
      <c r="C111" s="12">
        <v>117</v>
      </c>
      <c r="D111" s="39"/>
      <c r="E111" s="39"/>
    </row>
    <row r="112" spans="2:5" x14ac:dyDescent="0.3">
      <c r="B112" s="20" t="s">
        <v>1</v>
      </c>
      <c r="C112" s="15">
        <v>27</v>
      </c>
      <c r="D112" s="39"/>
      <c r="E112" s="39"/>
    </row>
    <row r="113" spans="2:5" x14ac:dyDescent="0.3">
      <c r="B113" s="20" t="s">
        <v>2</v>
      </c>
      <c r="C113" s="15">
        <v>29</v>
      </c>
      <c r="D113" s="39"/>
      <c r="E113" s="39"/>
    </row>
    <row r="114" spans="2:5" x14ac:dyDescent="0.3">
      <c r="B114" s="20" t="s">
        <v>5</v>
      </c>
      <c r="C114" s="15">
        <v>35</v>
      </c>
      <c r="D114" s="39"/>
      <c r="E114" s="39"/>
    </row>
    <row r="115" spans="2:5" x14ac:dyDescent="0.3">
      <c r="B115" s="20" t="s">
        <v>3</v>
      </c>
      <c r="C115" s="15">
        <v>12</v>
      </c>
      <c r="D115" s="39"/>
      <c r="E115" s="39"/>
    </row>
    <row r="116" spans="2:5" x14ac:dyDescent="0.3">
      <c r="B116" s="20" t="s">
        <v>4</v>
      </c>
      <c r="C116" s="15">
        <v>14</v>
      </c>
      <c r="D116" s="39"/>
      <c r="E116" s="39"/>
    </row>
    <row r="117" spans="2:5" x14ac:dyDescent="0.3">
      <c r="B117" s="21" t="s">
        <v>53</v>
      </c>
      <c r="C117" s="22">
        <v>104</v>
      </c>
      <c r="D117" s="38">
        <f>C118/C117</f>
        <v>0.38461538461538464</v>
      </c>
      <c r="E117" s="38">
        <f>C118/(C117-C120-C123-C124)</f>
        <v>0.53333333333333333</v>
      </c>
    </row>
    <row r="118" spans="2:5" x14ac:dyDescent="0.3">
      <c r="B118" s="19" t="s">
        <v>73</v>
      </c>
      <c r="C118" s="12">
        <v>40</v>
      </c>
      <c r="D118" s="39"/>
      <c r="E118" s="39"/>
    </row>
    <row r="119" spans="2:5" x14ac:dyDescent="0.3">
      <c r="B119" s="19" t="s">
        <v>0</v>
      </c>
      <c r="C119" s="12">
        <v>3</v>
      </c>
      <c r="D119" s="39"/>
      <c r="E119" s="39"/>
    </row>
    <row r="120" spans="2:5" x14ac:dyDescent="0.3">
      <c r="B120" s="20" t="s">
        <v>1</v>
      </c>
      <c r="C120" s="15">
        <v>1</v>
      </c>
      <c r="D120" s="39"/>
      <c r="E120" s="39"/>
    </row>
    <row r="121" spans="2:5" x14ac:dyDescent="0.3">
      <c r="B121" s="20" t="s">
        <v>4</v>
      </c>
      <c r="C121" s="15">
        <v>2</v>
      </c>
      <c r="D121" s="39"/>
      <c r="E121" s="39"/>
    </row>
    <row r="122" spans="2:5" x14ac:dyDescent="0.3">
      <c r="B122" s="19" t="s">
        <v>6</v>
      </c>
      <c r="C122" s="12">
        <v>61</v>
      </c>
      <c r="D122" s="39"/>
      <c r="E122" s="39"/>
    </row>
    <row r="123" spans="2:5" x14ac:dyDescent="0.3">
      <c r="B123" s="20" t="s">
        <v>1</v>
      </c>
      <c r="C123" s="15">
        <v>14</v>
      </c>
      <c r="D123" s="39"/>
      <c r="E123" s="39"/>
    </row>
    <row r="124" spans="2:5" x14ac:dyDescent="0.3">
      <c r="B124" s="20" t="s">
        <v>2</v>
      </c>
      <c r="C124" s="15">
        <v>14</v>
      </c>
      <c r="D124" s="39"/>
      <c r="E124" s="39"/>
    </row>
    <row r="125" spans="2:5" x14ac:dyDescent="0.3">
      <c r="B125" s="20" t="s">
        <v>5</v>
      </c>
      <c r="C125" s="15">
        <v>24</v>
      </c>
      <c r="D125" s="39"/>
      <c r="E125" s="39"/>
    </row>
    <row r="126" spans="2:5" x14ac:dyDescent="0.3">
      <c r="B126" s="20" t="s">
        <v>3</v>
      </c>
      <c r="C126" s="15">
        <v>6</v>
      </c>
      <c r="D126" s="39"/>
      <c r="E126" s="39"/>
    </row>
    <row r="127" spans="2:5" x14ac:dyDescent="0.3">
      <c r="B127" s="20" t="s">
        <v>4</v>
      </c>
      <c r="C127" s="15">
        <v>3</v>
      </c>
      <c r="D127" s="39"/>
      <c r="E127" s="39"/>
    </row>
    <row r="128" spans="2:5" x14ac:dyDescent="0.3">
      <c r="B128" s="21" t="s">
        <v>46</v>
      </c>
      <c r="C128" s="22">
        <v>511</v>
      </c>
      <c r="D128" s="38">
        <f>C129/C128</f>
        <v>0.60665362035225046</v>
      </c>
      <c r="E128" s="38">
        <f>C129/(C128-C131-C134-C135)</f>
        <v>0.75980392156862742</v>
      </c>
    </row>
    <row r="129" spans="2:5" x14ac:dyDescent="0.3">
      <c r="B129" s="19" t="s">
        <v>73</v>
      </c>
      <c r="C129" s="12">
        <v>310</v>
      </c>
      <c r="D129" s="39"/>
      <c r="E129" s="39"/>
    </row>
    <row r="130" spans="2:5" x14ac:dyDescent="0.3">
      <c r="B130" s="19" t="s">
        <v>0</v>
      </c>
      <c r="C130" s="12">
        <v>8</v>
      </c>
      <c r="D130" s="39"/>
      <c r="E130" s="39"/>
    </row>
    <row r="131" spans="2:5" x14ac:dyDescent="0.3">
      <c r="B131" s="20" t="s">
        <v>1</v>
      </c>
      <c r="C131" s="15">
        <v>6</v>
      </c>
      <c r="D131" s="39"/>
      <c r="E131" s="39"/>
    </row>
    <row r="132" spans="2:5" x14ac:dyDescent="0.3">
      <c r="B132" s="20" t="s">
        <v>4</v>
      </c>
      <c r="C132" s="15">
        <v>2</v>
      </c>
      <c r="D132" s="39"/>
      <c r="E132" s="39"/>
    </row>
    <row r="133" spans="2:5" x14ac:dyDescent="0.3">
      <c r="B133" s="19" t="s">
        <v>6</v>
      </c>
      <c r="C133" s="12">
        <v>193</v>
      </c>
      <c r="D133" s="39"/>
      <c r="E133" s="39"/>
    </row>
    <row r="134" spans="2:5" x14ac:dyDescent="0.3">
      <c r="B134" s="20" t="s">
        <v>1</v>
      </c>
      <c r="C134" s="15">
        <v>42</v>
      </c>
      <c r="D134" s="39"/>
      <c r="E134" s="39"/>
    </row>
    <row r="135" spans="2:5" x14ac:dyDescent="0.3">
      <c r="B135" s="20" t="s">
        <v>2</v>
      </c>
      <c r="C135" s="15">
        <v>55</v>
      </c>
      <c r="D135" s="39"/>
      <c r="E135" s="39"/>
    </row>
    <row r="136" spans="2:5" x14ac:dyDescent="0.3">
      <c r="B136" s="20" t="s">
        <v>5</v>
      </c>
      <c r="C136" s="15">
        <v>62</v>
      </c>
      <c r="D136" s="39"/>
      <c r="E136" s="39"/>
    </row>
    <row r="137" spans="2:5" x14ac:dyDescent="0.3">
      <c r="B137" s="20" t="s">
        <v>3</v>
      </c>
      <c r="C137" s="15">
        <v>19</v>
      </c>
      <c r="D137" s="39"/>
      <c r="E137" s="39"/>
    </row>
    <row r="138" spans="2:5" x14ac:dyDescent="0.3">
      <c r="B138" s="20" t="s">
        <v>4</v>
      </c>
      <c r="C138" s="15">
        <v>15</v>
      </c>
      <c r="D138" s="39"/>
      <c r="E138" s="39"/>
    </row>
    <row r="139" spans="2:5" x14ac:dyDescent="0.3">
      <c r="B139" s="21" t="s">
        <v>48</v>
      </c>
      <c r="C139" s="22">
        <v>4618</v>
      </c>
      <c r="D139" s="38">
        <f>C140/C139</f>
        <v>0.69034213945430922</v>
      </c>
      <c r="E139" s="38">
        <f>C140/(C139-C142-C143-C148-C149)</f>
        <v>0.82101467937161987</v>
      </c>
    </row>
    <row r="140" spans="2:5" x14ac:dyDescent="0.3">
      <c r="B140" s="19" t="s">
        <v>73</v>
      </c>
      <c r="C140" s="12">
        <v>3188</v>
      </c>
      <c r="D140" s="39"/>
      <c r="E140" s="39"/>
    </row>
    <row r="141" spans="2:5" x14ac:dyDescent="0.3">
      <c r="B141" s="19" t="s">
        <v>0</v>
      </c>
      <c r="C141" s="12">
        <v>126</v>
      </c>
      <c r="D141" s="39"/>
      <c r="E141" s="39"/>
    </row>
    <row r="142" spans="2:5" x14ac:dyDescent="0.3">
      <c r="B142" s="20" t="s">
        <v>1</v>
      </c>
      <c r="C142" s="15">
        <v>48</v>
      </c>
      <c r="D142" s="39"/>
      <c r="E142" s="39"/>
    </row>
    <row r="143" spans="2:5" x14ac:dyDescent="0.3">
      <c r="B143" s="20" t="s">
        <v>2</v>
      </c>
      <c r="C143" s="15">
        <v>12</v>
      </c>
      <c r="D143" s="39"/>
      <c r="E143" s="39"/>
    </row>
    <row r="144" spans="2:5" x14ac:dyDescent="0.3">
      <c r="B144" s="20" t="s">
        <v>5</v>
      </c>
      <c r="C144" s="15">
        <v>2</v>
      </c>
      <c r="D144" s="39"/>
      <c r="E144" s="39"/>
    </row>
    <row r="145" spans="2:5" x14ac:dyDescent="0.3">
      <c r="B145" s="20" t="s">
        <v>3</v>
      </c>
      <c r="C145" s="15">
        <v>4</v>
      </c>
      <c r="D145" s="39"/>
      <c r="E145" s="39"/>
    </row>
    <row r="146" spans="2:5" x14ac:dyDescent="0.3">
      <c r="B146" s="20" t="s">
        <v>4</v>
      </c>
      <c r="C146" s="15">
        <v>60</v>
      </c>
      <c r="D146" s="39"/>
      <c r="E146" s="39"/>
    </row>
    <row r="147" spans="2:5" x14ac:dyDescent="0.3">
      <c r="B147" s="19" t="s">
        <v>6</v>
      </c>
      <c r="C147" s="12">
        <v>1304</v>
      </c>
      <c r="D147" s="39"/>
      <c r="E147" s="39"/>
    </row>
    <row r="148" spans="2:5" x14ac:dyDescent="0.3">
      <c r="B148" s="20" t="s">
        <v>1</v>
      </c>
      <c r="C148" s="15">
        <v>370</v>
      </c>
      <c r="D148" s="39"/>
      <c r="E148" s="39"/>
    </row>
    <row r="149" spans="2:5" x14ac:dyDescent="0.3">
      <c r="B149" s="20" t="s">
        <v>2</v>
      </c>
      <c r="C149" s="15">
        <v>305</v>
      </c>
      <c r="D149" s="39"/>
      <c r="E149" s="39"/>
    </row>
    <row r="150" spans="2:5" x14ac:dyDescent="0.3">
      <c r="B150" s="20" t="s">
        <v>5</v>
      </c>
      <c r="C150" s="15">
        <v>247</v>
      </c>
      <c r="D150" s="39"/>
      <c r="E150" s="39"/>
    </row>
    <row r="151" spans="2:5" x14ac:dyDescent="0.3">
      <c r="B151" s="20" t="s">
        <v>3</v>
      </c>
      <c r="C151" s="15">
        <v>197</v>
      </c>
      <c r="D151" s="39"/>
      <c r="E151" s="39"/>
    </row>
    <row r="152" spans="2:5" x14ac:dyDescent="0.3">
      <c r="B152" s="20" t="s">
        <v>4</v>
      </c>
      <c r="C152" s="15">
        <v>185</v>
      </c>
      <c r="D152" s="39"/>
      <c r="E152" s="39"/>
    </row>
    <row r="153" spans="2:5" x14ac:dyDescent="0.3">
      <c r="B153" s="21" t="s">
        <v>47</v>
      </c>
      <c r="C153" s="22">
        <v>342</v>
      </c>
      <c r="D153" s="38">
        <f>C154/C153</f>
        <v>0.55263157894736847</v>
      </c>
      <c r="E153" s="38">
        <f>C154/(C153-C156-C157-C160-C161)</f>
        <v>0.74117647058823533</v>
      </c>
    </row>
    <row r="154" spans="2:5" x14ac:dyDescent="0.3">
      <c r="B154" s="19" t="s">
        <v>73</v>
      </c>
      <c r="C154" s="12">
        <v>189</v>
      </c>
      <c r="D154" s="39"/>
      <c r="E154" s="39"/>
    </row>
    <row r="155" spans="2:5" x14ac:dyDescent="0.3">
      <c r="B155" s="19" t="s">
        <v>0</v>
      </c>
      <c r="C155" s="12">
        <v>9</v>
      </c>
      <c r="D155" s="39"/>
      <c r="E155" s="39"/>
    </row>
    <row r="156" spans="2:5" x14ac:dyDescent="0.3">
      <c r="B156" s="20" t="s">
        <v>1</v>
      </c>
      <c r="C156" s="15">
        <v>3</v>
      </c>
      <c r="D156" s="39"/>
      <c r="E156" s="39"/>
    </row>
    <row r="157" spans="2:5" x14ac:dyDescent="0.3">
      <c r="B157" s="20" t="s">
        <v>2</v>
      </c>
      <c r="C157" s="15">
        <v>3</v>
      </c>
      <c r="D157" s="39"/>
      <c r="E157" s="39"/>
    </row>
    <row r="158" spans="2:5" x14ac:dyDescent="0.3">
      <c r="B158" s="20" t="s">
        <v>4</v>
      </c>
      <c r="C158" s="15">
        <v>3</v>
      </c>
      <c r="D158" s="39"/>
      <c r="E158" s="39"/>
    </row>
    <row r="159" spans="2:5" x14ac:dyDescent="0.3">
      <c r="B159" s="19" t="s">
        <v>6</v>
      </c>
      <c r="C159" s="12">
        <v>144</v>
      </c>
      <c r="D159" s="39"/>
      <c r="E159" s="39"/>
    </row>
    <row r="160" spans="2:5" x14ac:dyDescent="0.3">
      <c r="B160" s="20" t="s">
        <v>1</v>
      </c>
      <c r="C160" s="15">
        <v>27</v>
      </c>
      <c r="D160" s="39"/>
      <c r="E160" s="39"/>
    </row>
    <row r="161" spans="2:5" x14ac:dyDescent="0.3">
      <c r="B161" s="20" t="s">
        <v>2</v>
      </c>
      <c r="C161" s="15">
        <v>54</v>
      </c>
      <c r="D161" s="39"/>
      <c r="E161" s="39"/>
    </row>
    <row r="162" spans="2:5" x14ac:dyDescent="0.3">
      <c r="B162" s="20" t="s">
        <v>5</v>
      </c>
      <c r="C162" s="15">
        <v>44</v>
      </c>
      <c r="D162" s="39"/>
      <c r="E162" s="39"/>
    </row>
    <row r="163" spans="2:5" x14ac:dyDescent="0.3">
      <c r="B163" s="20" t="s">
        <v>3</v>
      </c>
      <c r="C163" s="15">
        <v>5</v>
      </c>
      <c r="D163" s="39"/>
      <c r="E163" s="39"/>
    </row>
    <row r="164" spans="2:5" x14ac:dyDescent="0.3">
      <c r="B164" s="20" t="s">
        <v>4</v>
      </c>
      <c r="C164" s="15">
        <v>14</v>
      </c>
      <c r="D164" s="39"/>
      <c r="E164" s="39"/>
    </row>
    <row r="165" spans="2:5" x14ac:dyDescent="0.3">
      <c r="B165" s="21" t="s">
        <v>49</v>
      </c>
      <c r="C165" s="22">
        <v>1039</v>
      </c>
      <c r="D165" s="38">
        <f>C166/C165</f>
        <v>0.56496631376323392</v>
      </c>
      <c r="E165" s="38">
        <f>C166/(C165-C168-C169-C173-C174)</f>
        <v>0.68896713615023475</v>
      </c>
    </row>
    <row r="166" spans="2:5" x14ac:dyDescent="0.3">
      <c r="B166" s="19" t="s">
        <v>73</v>
      </c>
      <c r="C166" s="12">
        <v>587</v>
      </c>
      <c r="D166" s="39"/>
      <c r="E166" s="39"/>
    </row>
    <row r="167" spans="2:5" x14ac:dyDescent="0.3">
      <c r="B167" s="19" t="s">
        <v>0</v>
      </c>
      <c r="C167" s="12">
        <v>26</v>
      </c>
      <c r="D167" s="39"/>
      <c r="E167" s="39"/>
    </row>
    <row r="168" spans="2:5" x14ac:dyDescent="0.3">
      <c r="B168" s="20" t="s">
        <v>1</v>
      </c>
      <c r="C168" s="15">
        <v>11</v>
      </c>
      <c r="D168" s="39"/>
      <c r="E168" s="39"/>
    </row>
    <row r="169" spans="2:5" x14ac:dyDescent="0.3">
      <c r="B169" s="20" t="s">
        <v>2</v>
      </c>
      <c r="C169" s="15">
        <v>4</v>
      </c>
      <c r="D169" s="39"/>
      <c r="E169" s="39"/>
    </row>
    <row r="170" spans="2:5" x14ac:dyDescent="0.3">
      <c r="B170" s="20" t="s">
        <v>3</v>
      </c>
      <c r="C170" s="15">
        <v>3</v>
      </c>
      <c r="D170" s="39"/>
      <c r="E170" s="39"/>
    </row>
    <row r="171" spans="2:5" x14ac:dyDescent="0.3">
      <c r="B171" s="20" t="s">
        <v>4</v>
      </c>
      <c r="C171" s="15">
        <v>8</v>
      </c>
      <c r="D171" s="39"/>
      <c r="E171" s="39"/>
    </row>
    <row r="172" spans="2:5" x14ac:dyDescent="0.3">
      <c r="B172" s="19" t="s">
        <v>6</v>
      </c>
      <c r="C172" s="12">
        <v>426</v>
      </c>
      <c r="D172" s="39"/>
      <c r="E172" s="39"/>
    </row>
    <row r="173" spans="2:5" x14ac:dyDescent="0.3">
      <c r="B173" s="20" t="s">
        <v>1</v>
      </c>
      <c r="C173" s="15">
        <v>61</v>
      </c>
      <c r="D173" s="39"/>
      <c r="E173" s="39"/>
    </row>
    <row r="174" spans="2:5" x14ac:dyDescent="0.3">
      <c r="B174" s="20" t="s">
        <v>2</v>
      </c>
      <c r="C174" s="15">
        <v>111</v>
      </c>
      <c r="D174" s="39"/>
      <c r="E174" s="39"/>
    </row>
    <row r="175" spans="2:5" x14ac:dyDescent="0.3">
      <c r="B175" s="20" t="s">
        <v>5</v>
      </c>
      <c r="C175" s="15">
        <v>188</v>
      </c>
      <c r="D175" s="39"/>
      <c r="E175" s="39"/>
    </row>
    <row r="176" spans="2:5" x14ac:dyDescent="0.3">
      <c r="B176" s="20" t="s">
        <v>3</v>
      </c>
      <c r="C176" s="15">
        <v>33</v>
      </c>
      <c r="D176" s="39"/>
      <c r="E176" s="39"/>
    </row>
    <row r="177" spans="2:5" x14ac:dyDescent="0.3">
      <c r="B177" s="20" t="s">
        <v>4</v>
      </c>
      <c r="C177" s="15">
        <v>33</v>
      </c>
      <c r="D177" s="39"/>
      <c r="E177" s="39"/>
    </row>
    <row r="178" spans="2:5" x14ac:dyDescent="0.3">
      <c r="B178" s="21" t="s">
        <v>50</v>
      </c>
      <c r="C178" s="22">
        <v>654</v>
      </c>
      <c r="D178" s="38">
        <f>C179/C178</f>
        <v>0.73241590214067276</v>
      </c>
      <c r="E178" s="38">
        <f>C179/(C178-C181-C182-C186-C187)</f>
        <v>0.87889908256880733</v>
      </c>
    </row>
    <row r="179" spans="2:5" x14ac:dyDescent="0.3">
      <c r="B179" s="19" t="s">
        <v>73</v>
      </c>
      <c r="C179" s="12">
        <v>479</v>
      </c>
      <c r="D179" s="39"/>
      <c r="E179" s="39"/>
    </row>
    <row r="180" spans="2:5" x14ac:dyDescent="0.3">
      <c r="B180" s="19" t="s">
        <v>0</v>
      </c>
      <c r="C180" s="12">
        <v>8</v>
      </c>
      <c r="D180" s="39"/>
      <c r="E180" s="39"/>
    </row>
    <row r="181" spans="2:5" x14ac:dyDescent="0.3">
      <c r="B181" s="20" t="s">
        <v>1</v>
      </c>
      <c r="C181" s="15">
        <v>4</v>
      </c>
      <c r="D181" s="39"/>
      <c r="E181" s="39"/>
    </row>
    <row r="182" spans="2:5" x14ac:dyDescent="0.3">
      <c r="B182" s="20" t="s">
        <v>2</v>
      </c>
      <c r="C182" s="15">
        <v>1</v>
      </c>
      <c r="D182" s="39"/>
      <c r="E182" s="39"/>
    </row>
    <row r="183" spans="2:5" x14ac:dyDescent="0.3">
      <c r="B183" s="20" t="s">
        <v>3</v>
      </c>
      <c r="C183" s="15">
        <v>1</v>
      </c>
      <c r="D183" s="39"/>
      <c r="E183" s="39"/>
    </row>
    <row r="184" spans="2:5" x14ac:dyDescent="0.3">
      <c r="B184" s="20" t="s">
        <v>4</v>
      </c>
      <c r="C184" s="15">
        <v>2</v>
      </c>
      <c r="D184" s="39"/>
      <c r="E184" s="39"/>
    </row>
    <row r="185" spans="2:5" x14ac:dyDescent="0.3">
      <c r="B185" s="19" t="s">
        <v>6</v>
      </c>
      <c r="C185" s="12">
        <v>167</v>
      </c>
      <c r="D185" s="39"/>
      <c r="E185" s="39"/>
    </row>
    <row r="186" spans="2:5" x14ac:dyDescent="0.3">
      <c r="B186" s="20" t="s">
        <v>1</v>
      </c>
      <c r="C186" s="15">
        <v>46</v>
      </c>
      <c r="D186" s="39"/>
      <c r="E186" s="39"/>
    </row>
    <row r="187" spans="2:5" x14ac:dyDescent="0.3">
      <c r="B187" s="20" t="s">
        <v>2</v>
      </c>
      <c r="C187" s="15">
        <v>58</v>
      </c>
      <c r="D187" s="39"/>
      <c r="E187" s="39"/>
    </row>
    <row r="188" spans="2:5" x14ac:dyDescent="0.3">
      <c r="B188" s="20" t="s">
        <v>5</v>
      </c>
      <c r="C188" s="15">
        <v>37</v>
      </c>
      <c r="D188" s="39"/>
      <c r="E188" s="39"/>
    </row>
    <row r="189" spans="2:5" x14ac:dyDescent="0.3">
      <c r="B189" s="20" t="s">
        <v>3</v>
      </c>
      <c r="C189" s="15">
        <v>15</v>
      </c>
      <c r="D189" s="39"/>
      <c r="E189" s="39"/>
    </row>
    <row r="190" spans="2:5" x14ac:dyDescent="0.3">
      <c r="B190" s="20" t="s">
        <v>4</v>
      </c>
      <c r="C190" s="15">
        <v>11</v>
      </c>
      <c r="D190" s="39"/>
      <c r="E190" s="39"/>
    </row>
    <row r="191" spans="2:5" x14ac:dyDescent="0.3">
      <c r="B191" s="21" t="s">
        <v>51</v>
      </c>
      <c r="C191" s="22">
        <v>196</v>
      </c>
      <c r="D191" s="38">
        <f>C192/C191</f>
        <v>0.55612244897959184</v>
      </c>
      <c r="E191" s="38">
        <f>C192/(C191-C194-C197-C198)</f>
        <v>0.70779220779220775</v>
      </c>
    </row>
    <row r="192" spans="2:5" x14ac:dyDescent="0.3">
      <c r="B192" s="19" t="s">
        <v>73</v>
      </c>
      <c r="C192" s="12">
        <v>109</v>
      </c>
      <c r="D192" s="39"/>
      <c r="E192" s="39"/>
    </row>
    <row r="193" spans="2:5" x14ac:dyDescent="0.3">
      <c r="B193" s="19" t="s">
        <v>0</v>
      </c>
      <c r="C193" s="12">
        <v>4</v>
      </c>
      <c r="D193" s="39"/>
      <c r="E193" s="39"/>
    </row>
    <row r="194" spans="2:5" x14ac:dyDescent="0.3">
      <c r="B194" s="20" t="s">
        <v>1</v>
      </c>
      <c r="C194" s="15">
        <v>3</v>
      </c>
      <c r="D194" s="39"/>
      <c r="E194" s="39"/>
    </row>
    <row r="195" spans="2:5" x14ac:dyDescent="0.3">
      <c r="B195" s="20" t="s">
        <v>4</v>
      </c>
      <c r="C195" s="15">
        <v>1</v>
      </c>
      <c r="D195" s="39"/>
      <c r="E195" s="39"/>
    </row>
    <row r="196" spans="2:5" x14ac:dyDescent="0.3">
      <c r="B196" s="19" t="s">
        <v>6</v>
      </c>
      <c r="C196" s="12">
        <v>83</v>
      </c>
      <c r="D196" s="39"/>
      <c r="E196" s="39"/>
    </row>
    <row r="197" spans="2:5" x14ac:dyDescent="0.3">
      <c r="B197" s="20" t="s">
        <v>1</v>
      </c>
      <c r="C197" s="15">
        <v>16</v>
      </c>
      <c r="D197" s="39"/>
      <c r="E197" s="39"/>
    </row>
    <row r="198" spans="2:5" x14ac:dyDescent="0.3">
      <c r="B198" s="20" t="s">
        <v>2</v>
      </c>
      <c r="C198" s="15">
        <v>23</v>
      </c>
      <c r="D198" s="39"/>
      <c r="E198" s="39"/>
    </row>
    <row r="199" spans="2:5" x14ac:dyDescent="0.3">
      <c r="B199" s="20" t="s">
        <v>5</v>
      </c>
      <c r="C199" s="15">
        <v>37</v>
      </c>
      <c r="D199" s="39"/>
      <c r="E199" s="39"/>
    </row>
    <row r="200" spans="2:5" x14ac:dyDescent="0.3">
      <c r="B200" s="20" t="s">
        <v>3</v>
      </c>
      <c r="C200" s="15">
        <v>4</v>
      </c>
      <c r="D200" s="39"/>
      <c r="E200" s="39"/>
    </row>
    <row r="201" spans="2:5" x14ac:dyDescent="0.3">
      <c r="B201" s="20" t="s">
        <v>4</v>
      </c>
      <c r="C201" s="15">
        <v>3</v>
      </c>
      <c r="D201" s="39"/>
      <c r="E201" s="39"/>
    </row>
    <row r="202" spans="2:5" x14ac:dyDescent="0.3">
      <c r="B202" s="21" t="s">
        <v>55</v>
      </c>
      <c r="C202" s="22">
        <v>55</v>
      </c>
      <c r="D202" s="38">
        <f>C203/C202</f>
        <v>0.52727272727272723</v>
      </c>
      <c r="E202" s="38">
        <f>C203/(C202-C205-C207-C208)</f>
        <v>0.70731707317073167</v>
      </c>
    </row>
    <row r="203" spans="2:5" x14ac:dyDescent="0.3">
      <c r="B203" s="19" t="s">
        <v>73</v>
      </c>
      <c r="C203" s="12">
        <v>29</v>
      </c>
      <c r="D203" s="39"/>
      <c r="E203" s="39"/>
    </row>
    <row r="204" spans="2:5" x14ac:dyDescent="0.3">
      <c r="B204" s="19" t="s">
        <v>0</v>
      </c>
      <c r="C204" s="12">
        <v>1</v>
      </c>
      <c r="D204" s="39"/>
      <c r="E204" s="39"/>
    </row>
    <row r="205" spans="2:5" x14ac:dyDescent="0.3">
      <c r="B205" s="20" t="s">
        <v>2</v>
      </c>
      <c r="C205" s="15">
        <v>1</v>
      </c>
      <c r="D205" s="39"/>
      <c r="E205" s="39"/>
    </row>
    <row r="206" spans="2:5" x14ac:dyDescent="0.3">
      <c r="B206" s="19" t="s">
        <v>6</v>
      </c>
      <c r="C206" s="12">
        <v>25</v>
      </c>
      <c r="D206" s="39"/>
      <c r="E206" s="39"/>
    </row>
    <row r="207" spans="2:5" x14ac:dyDescent="0.3">
      <c r="B207" s="20" t="s">
        <v>1</v>
      </c>
      <c r="C207" s="15">
        <v>2</v>
      </c>
      <c r="D207" s="39"/>
      <c r="E207" s="39"/>
    </row>
    <row r="208" spans="2:5" x14ac:dyDescent="0.3">
      <c r="B208" s="20" t="s">
        <v>2</v>
      </c>
      <c r="C208" s="15">
        <v>11</v>
      </c>
      <c r="D208" s="39"/>
      <c r="E208" s="39"/>
    </row>
    <row r="209" spans="2:5" x14ac:dyDescent="0.3">
      <c r="B209" s="20" t="s">
        <v>5</v>
      </c>
      <c r="C209" s="15">
        <v>6</v>
      </c>
      <c r="D209" s="39"/>
      <c r="E209" s="39"/>
    </row>
    <row r="210" spans="2:5" x14ac:dyDescent="0.3">
      <c r="B210" s="20" t="s">
        <v>4</v>
      </c>
      <c r="C210" s="15">
        <v>6</v>
      </c>
      <c r="D210" s="39"/>
      <c r="E210" s="39"/>
    </row>
    <row r="211" spans="2:5" x14ac:dyDescent="0.3">
      <c r="B211" s="21" t="s">
        <v>56</v>
      </c>
      <c r="C211" s="22">
        <v>30</v>
      </c>
      <c r="D211" s="38">
        <f>C212/C211</f>
        <v>0.43333333333333335</v>
      </c>
      <c r="E211" s="38">
        <f>C212/(C211-C214-C216-C217)</f>
        <v>0.68421052631578949</v>
      </c>
    </row>
    <row r="212" spans="2:5" x14ac:dyDescent="0.3">
      <c r="B212" s="19" t="s">
        <v>73</v>
      </c>
      <c r="C212" s="12">
        <v>13</v>
      </c>
      <c r="D212" s="39"/>
      <c r="E212" s="39"/>
    </row>
    <row r="213" spans="2:5" x14ac:dyDescent="0.3">
      <c r="B213" s="19" t="s">
        <v>0</v>
      </c>
      <c r="C213" s="12">
        <v>1</v>
      </c>
      <c r="D213" s="39"/>
      <c r="E213" s="39"/>
    </row>
    <row r="214" spans="2:5" x14ac:dyDescent="0.3">
      <c r="B214" s="20" t="s">
        <v>2</v>
      </c>
      <c r="C214" s="15">
        <v>1</v>
      </c>
      <c r="D214" s="39"/>
      <c r="E214" s="39"/>
    </row>
    <row r="215" spans="2:5" x14ac:dyDescent="0.3">
      <c r="B215" s="19" t="s">
        <v>6</v>
      </c>
      <c r="C215" s="12">
        <v>16</v>
      </c>
      <c r="D215" s="39"/>
      <c r="E215" s="39"/>
    </row>
    <row r="216" spans="2:5" x14ac:dyDescent="0.3">
      <c r="B216" s="20" t="s">
        <v>1</v>
      </c>
      <c r="C216" s="15">
        <v>4</v>
      </c>
      <c r="D216" s="39"/>
      <c r="E216" s="39"/>
    </row>
    <row r="217" spans="2:5" x14ac:dyDescent="0.3">
      <c r="B217" s="20" t="s">
        <v>2</v>
      </c>
      <c r="C217" s="15">
        <v>6</v>
      </c>
      <c r="D217" s="39"/>
      <c r="E217" s="39"/>
    </row>
    <row r="218" spans="2:5" x14ac:dyDescent="0.3">
      <c r="B218" s="20" t="s">
        <v>5</v>
      </c>
      <c r="C218" s="15">
        <v>1</v>
      </c>
      <c r="D218" s="39"/>
      <c r="E218" s="39"/>
    </row>
    <row r="219" spans="2:5" x14ac:dyDescent="0.3">
      <c r="B219" s="20" t="s">
        <v>4</v>
      </c>
      <c r="C219" s="15">
        <v>5</v>
      </c>
      <c r="D219" s="39"/>
      <c r="E219" s="39"/>
    </row>
    <row r="220" spans="2:5" x14ac:dyDescent="0.3">
      <c r="B220" s="21" t="s">
        <v>57</v>
      </c>
      <c r="C220" s="22">
        <v>97</v>
      </c>
      <c r="D220" s="38">
        <f>C221/C220</f>
        <v>0.37113402061855671</v>
      </c>
      <c r="E220" s="38">
        <f>C221/(C220-C223-C227-C228)</f>
        <v>0.53731343283582089</v>
      </c>
    </row>
    <row r="221" spans="2:5" x14ac:dyDescent="0.3">
      <c r="B221" s="19" t="s">
        <v>73</v>
      </c>
      <c r="C221" s="12">
        <v>36</v>
      </c>
      <c r="D221" s="39"/>
      <c r="E221" s="39"/>
    </row>
    <row r="222" spans="2:5" x14ac:dyDescent="0.3">
      <c r="B222" s="19" t="s">
        <v>0</v>
      </c>
      <c r="C222" s="12">
        <v>4</v>
      </c>
      <c r="D222" s="39"/>
      <c r="E222" s="39"/>
    </row>
    <row r="223" spans="2:5" x14ac:dyDescent="0.3">
      <c r="B223" s="20" t="s">
        <v>2</v>
      </c>
      <c r="C223" s="15">
        <v>1</v>
      </c>
      <c r="D223" s="39"/>
      <c r="E223" s="39"/>
    </row>
    <row r="224" spans="2:5" x14ac:dyDescent="0.3">
      <c r="B224" s="20" t="s">
        <v>5</v>
      </c>
      <c r="C224" s="15">
        <v>1</v>
      </c>
      <c r="D224" s="39"/>
      <c r="E224" s="39"/>
    </row>
    <row r="225" spans="2:5" x14ac:dyDescent="0.3">
      <c r="B225" s="20" t="s">
        <v>4</v>
      </c>
      <c r="C225" s="15">
        <v>2</v>
      </c>
      <c r="D225" s="39"/>
      <c r="E225" s="39"/>
    </row>
    <row r="226" spans="2:5" x14ac:dyDescent="0.3">
      <c r="B226" s="19" t="s">
        <v>6</v>
      </c>
      <c r="C226" s="12">
        <v>57</v>
      </c>
      <c r="D226" s="39"/>
      <c r="E226" s="39"/>
    </row>
    <row r="227" spans="2:5" x14ac:dyDescent="0.3">
      <c r="B227" s="20" t="s">
        <v>1</v>
      </c>
      <c r="C227" s="15">
        <v>11</v>
      </c>
      <c r="D227" s="39"/>
      <c r="E227" s="39"/>
    </row>
    <row r="228" spans="2:5" x14ac:dyDescent="0.3">
      <c r="B228" s="20" t="s">
        <v>2</v>
      </c>
      <c r="C228" s="15">
        <v>18</v>
      </c>
      <c r="D228" s="39"/>
      <c r="E228" s="39"/>
    </row>
    <row r="229" spans="2:5" x14ac:dyDescent="0.3">
      <c r="B229" s="20" t="s">
        <v>5</v>
      </c>
      <c r="C229" s="15">
        <v>12</v>
      </c>
      <c r="D229" s="39"/>
      <c r="E229" s="39"/>
    </row>
    <row r="230" spans="2:5" x14ac:dyDescent="0.3">
      <c r="B230" s="20" t="s">
        <v>3</v>
      </c>
      <c r="C230" s="15">
        <v>2</v>
      </c>
      <c r="D230" s="39"/>
      <c r="E230" s="39"/>
    </row>
    <row r="231" spans="2:5" x14ac:dyDescent="0.3">
      <c r="B231" s="20" t="s">
        <v>4</v>
      </c>
      <c r="C231" s="15">
        <v>14</v>
      </c>
      <c r="D231" s="39"/>
      <c r="E231" s="39"/>
    </row>
    <row r="232" spans="2:5" x14ac:dyDescent="0.3">
      <c r="B232" s="21" t="s">
        <v>61</v>
      </c>
      <c r="C232" s="22">
        <v>227</v>
      </c>
      <c r="D232" s="38">
        <f>C233/C232</f>
        <v>0.3964757709251101</v>
      </c>
      <c r="E232" s="38">
        <f>C233/(C232-C235-C236-C239-C240)</f>
        <v>0.65693430656934304</v>
      </c>
    </row>
    <row r="233" spans="2:5" x14ac:dyDescent="0.3">
      <c r="B233" s="19" t="s">
        <v>73</v>
      </c>
      <c r="C233" s="12">
        <v>90</v>
      </c>
      <c r="D233" s="39"/>
      <c r="E233" s="39"/>
    </row>
    <row r="234" spans="2:5" x14ac:dyDescent="0.3">
      <c r="B234" s="19" t="s">
        <v>0</v>
      </c>
      <c r="C234" s="12">
        <v>18</v>
      </c>
      <c r="D234" s="39"/>
      <c r="E234" s="39"/>
    </row>
    <row r="235" spans="2:5" x14ac:dyDescent="0.3">
      <c r="B235" s="20" t="s">
        <v>1</v>
      </c>
      <c r="C235" s="15">
        <v>3</v>
      </c>
      <c r="D235" s="39"/>
      <c r="E235" s="39"/>
    </row>
    <row r="236" spans="2:5" x14ac:dyDescent="0.3">
      <c r="B236" s="20" t="s">
        <v>2</v>
      </c>
      <c r="C236" s="15">
        <v>2</v>
      </c>
      <c r="D236" s="39"/>
      <c r="E236" s="39"/>
    </row>
    <row r="237" spans="2:5" x14ac:dyDescent="0.3">
      <c r="B237" s="20" t="s">
        <v>4</v>
      </c>
      <c r="C237" s="15">
        <v>13</v>
      </c>
      <c r="D237" s="39"/>
      <c r="E237" s="39"/>
    </row>
    <row r="238" spans="2:5" x14ac:dyDescent="0.3">
      <c r="B238" s="19" t="s">
        <v>6</v>
      </c>
      <c r="C238" s="12">
        <v>119</v>
      </c>
      <c r="D238" s="39"/>
      <c r="E238" s="39"/>
    </row>
    <row r="239" spans="2:5" x14ac:dyDescent="0.3">
      <c r="B239" s="20" t="s">
        <v>1</v>
      </c>
      <c r="C239" s="15">
        <v>28</v>
      </c>
      <c r="D239" s="39"/>
      <c r="E239" s="39"/>
    </row>
    <row r="240" spans="2:5" x14ac:dyDescent="0.3">
      <c r="B240" s="20" t="s">
        <v>2</v>
      </c>
      <c r="C240" s="15">
        <v>57</v>
      </c>
      <c r="D240" s="39"/>
      <c r="E240" s="39"/>
    </row>
    <row r="241" spans="2:5" x14ac:dyDescent="0.3">
      <c r="B241" s="20" t="s">
        <v>5</v>
      </c>
      <c r="C241" s="15">
        <v>20</v>
      </c>
      <c r="D241" s="39"/>
      <c r="E241" s="39"/>
    </row>
    <row r="242" spans="2:5" x14ac:dyDescent="0.3">
      <c r="B242" s="20" t="s">
        <v>3</v>
      </c>
      <c r="C242" s="15">
        <v>3</v>
      </c>
      <c r="D242" s="39"/>
      <c r="E242" s="39"/>
    </row>
    <row r="243" spans="2:5" x14ac:dyDescent="0.3">
      <c r="B243" s="20" t="s">
        <v>4</v>
      </c>
      <c r="C243" s="15">
        <v>11</v>
      </c>
      <c r="D243" s="39"/>
      <c r="E243" s="39"/>
    </row>
    <row r="244" spans="2:5" x14ac:dyDescent="0.3">
      <c r="B244" s="21" t="s">
        <v>60</v>
      </c>
      <c r="C244" s="22">
        <v>114</v>
      </c>
      <c r="D244" s="38">
        <f>C245/C244</f>
        <v>0.7192982456140351</v>
      </c>
      <c r="E244" s="38">
        <f>C245/(C244-C247-C248)</f>
        <v>0.85416666666666663</v>
      </c>
    </row>
    <row r="245" spans="2:5" x14ac:dyDescent="0.3">
      <c r="B245" s="19" t="s">
        <v>73</v>
      </c>
      <c r="C245" s="12">
        <v>82</v>
      </c>
      <c r="D245" s="39"/>
      <c r="E245" s="39"/>
    </row>
    <row r="246" spans="2:5" x14ac:dyDescent="0.3">
      <c r="B246" s="19" t="s">
        <v>6</v>
      </c>
      <c r="C246" s="12">
        <v>32</v>
      </c>
      <c r="D246" s="39"/>
      <c r="E246" s="39"/>
    </row>
    <row r="247" spans="2:5" x14ac:dyDescent="0.3">
      <c r="B247" s="20" t="s">
        <v>1</v>
      </c>
      <c r="C247" s="15">
        <v>9</v>
      </c>
      <c r="D247" s="39"/>
      <c r="E247" s="39"/>
    </row>
    <row r="248" spans="2:5" x14ac:dyDescent="0.3">
      <c r="B248" s="20" t="s">
        <v>2</v>
      </c>
      <c r="C248" s="15">
        <v>9</v>
      </c>
      <c r="D248" s="39"/>
      <c r="E248" s="39"/>
    </row>
    <row r="249" spans="2:5" x14ac:dyDescent="0.3">
      <c r="B249" s="20" t="s">
        <v>5</v>
      </c>
      <c r="C249" s="15">
        <v>9</v>
      </c>
      <c r="D249" s="39"/>
      <c r="E249" s="39"/>
    </row>
    <row r="250" spans="2:5" x14ac:dyDescent="0.3">
      <c r="B250" s="20" t="s">
        <v>3</v>
      </c>
      <c r="C250" s="15">
        <v>3</v>
      </c>
      <c r="D250" s="39"/>
      <c r="E250" s="39"/>
    </row>
    <row r="251" spans="2:5" x14ac:dyDescent="0.3">
      <c r="B251" s="20" t="s">
        <v>4</v>
      </c>
      <c r="C251" s="15">
        <v>2</v>
      </c>
      <c r="D251" s="39"/>
      <c r="E251" s="39"/>
    </row>
    <row r="252" spans="2:5" x14ac:dyDescent="0.3">
      <c r="B252" s="21" t="s">
        <v>62</v>
      </c>
      <c r="C252" s="22">
        <v>189</v>
      </c>
      <c r="D252" s="38">
        <f>C253/C252</f>
        <v>0.40211640211640209</v>
      </c>
      <c r="E252" s="38">
        <f>C253/(C252-C255-C256-C259-C260)</f>
        <v>0.55072463768115942</v>
      </c>
    </row>
    <row r="253" spans="2:5" x14ac:dyDescent="0.3">
      <c r="B253" s="19" t="s">
        <v>73</v>
      </c>
      <c r="C253" s="12">
        <v>76</v>
      </c>
      <c r="D253" s="39"/>
      <c r="E253" s="39"/>
    </row>
    <row r="254" spans="2:5" x14ac:dyDescent="0.3">
      <c r="B254" s="19" t="s">
        <v>0</v>
      </c>
      <c r="C254" s="12">
        <v>21</v>
      </c>
      <c r="D254" s="39"/>
      <c r="E254" s="39"/>
    </row>
    <row r="255" spans="2:5" x14ac:dyDescent="0.3">
      <c r="B255" s="20" t="s">
        <v>1</v>
      </c>
      <c r="C255" s="15">
        <v>5</v>
      </c>
      <c r="D255" s="39"/>
      <c r="E255" s="39"/>
    </row>
    <row r="256" spans="2:5" x14ac:dyDescent="0.3">
      <c r="B256" s="20" t="s">
        <v>2</v>
      </c>
      <c r="C256" s="15">
        <v>1</v>
      </c>
      <c r="D256" s="39"/>
      <c r="E256" s="39"/>
    </row>
    <row r="257" spans="2:5" x14ac:dyDescent="0.3">
      <c r="B257" s="20" t="s">
        <v>4</v>
      </c>
      <c r="C257" s="15">
        <v>15</v>
      </c>
      <c r="D257" s="39"/>
      <c r="E257" s="39"/>
    </row>
    <row r="258" spans="2:5" x14ac:dyDescent="0.3">
      <c r="B258" s="19" t="s">
        <v>6</v>
      </c>
      <c r="C258" s="12">
        <v>92</v>
      </c>
      <c r="D258" s="39"/>
      <c r="E258" s="39"/>
    </row>
    <row r="259" spans="2:5" x14ac:dyDescent="0.3">
      <c r="B259" s="20" t="s">
        <v>1</v>
      </c>
      <c r="C259" s="15">
        <v>19</v>
      </c>
      <c r="D259" s="39"/>
      <c r="E259" s="39"/>
    </row>
    <row r="260" spans="2:5" x14ac:dyDescent="0.3">
      <c r="B260" s="20" t="s">
        <v>2</v>
      </c>
      <c r="C260" s="15">
        <v>26</v>
      </c>
      <c r="D260" s="39"/>
      <c r="E260" s="39"/>
    </row>
    <row r="261" spans="2:5" x14ac:dyDescent="0.3">
      <c r="B261" s="20" t="s">
        <v>5</v>
      </c>
      <c r="C261" s="15">
        <v>27</v>
      </c>
      <c r="D261" s="39"/>
      <c r="E261" s="39"/>
    </row>
    <row r="262" spans="2:5" x14ac:dyDescent="0.3">
      <c r="B262" s="20" t="s">
        <v>3</v>
      </c>
      <c r="C262" s="15">
        <v>8</v>
      </c>
      <c r="D262" s="39"/>
      <c r="E262" s="39"/>
    </row>
    <row r="263" spans="2:5" x14ac:dyDescent="0.3">
      <c r="B263" s="20" t="s">
        <v>4</v>
      </c>
      <c r="C263" s="15">
        <v>12</v>
      </c>
      <c r="D263" s="39"/>
      <c r="E263" s="39"/>
    </row>
    <row r="264" spans="2:5" x14ac:dyDescent="0.3">
      <c r="B264" s="21" t="s">
        <v>65</v>
      </c>
      <c r="C264" s="22">
        <v>119</v>
      </c>
      <c r="D264" s="38">
        <f>C265/C264</f>
        <v>0.63025210084033612</v>
      </c>
      <c r="E264" s="38">
        <f>C265/(C264-C267-C269-C270)</f>
        <v>0.75757575757575757</v>
      </c>
    </row>
    <row r="265" spans="2:5" x14ac:dyDescent="0.3">
      <c r="B265" s="19" t="s">
        <v>73</v>
      </c>
      <c r="C265" s="12">
        <v>75</v>
      </c>
      <c r="D265" s="39"/>
      <c r="E265" s="39"/>
    </row>
    <row r="266" spans="2:5" x14ac:dyDescent="0.3">
      <c r="B266" s="19" t="s">
        <v>0</v>
      </c>
      <c r="C266" s="12">
        <v>1</v>
      </c>
      <c r="D266" s="39"/>
      <c r="E266" s="39"/>
    </row>
    <row r="267" spans="2:5" x14ac:dyDescent="0.3">
      <c r="B267" s="20" t="s">
        <v>2</v>
      </c>
      <c r="C267" s="15">
        <v>1</v>
      </c>
      <c r="D267" s="39"/>
      <c r="E267" s="39"/>
    </row>
    <row r="268" spans="2:5" x14ac:dyDescent="0.3">
      <c r="B268" s="19" t="s">
        <v>6</v>
      </c>
      <c r="C268" s="12">
        <v>43</v>
      </c>
      <c r="D268" s="39"/>
      <c r="E268" s="39"/>
    </row>
    <row r="269" spans="2:5" x14ac:dyDescent="0.3">
      <c r="B269" s="20" t="s">
        <v>1</v>
      </c>
      <c r="C269" s="15">
        <v>15</v>
      </c>
      <c r="D269" s="39"/>
      <c r="E269" s="39"/>
    </row>
    <row r="270" spans="2:5" x14ac:dyDescent="0.3">
      <c r="B270" s="20" t="s">
        <v>2</v>
      </c>
      <c r="C270" s="15">
        <v>4</v>
      </c>
      <c r="D270" s="39"/>
      <c r="E270" s="39"/>
    </row>
    <row r="271" spans="2:5" x14ac:dyDescent="0.3">
      <c r="B271" s="20" t="s">
        <v>5</v>
      </c>
      <c r="C271" s="15">
        <v>16</v>
      </c>
      <c r="D271" s="39"/>
      <c r="E271" s="39"/>
    </row>
    <row r="272" spans="2:5" x14ac:dyDescent="0.3">
      <c r="B272" s="20" t="s">
        <v>3</v>
      </c>
      <c r="C272" s="15">
        <v>1</v>
      </c>
      <c r="D272" s="39"/>
      <c r="E272" s="39"/>
    </row>
    <row r="273" spans="2:5" x14ac:dyDescent="0.3">
      <c r="B273" s="20" t="s">
        <v>4</v>
      </c>
      <c r="C273" s="15">
        <v>7</v>
      </c>
      <c r="D273" s="39"/>
      <c r="E273" s="39"/>
    </row>
    <row r="274" spans="2:5" x14ac:dyDescent="0.3">
      <c r="B274" s="21" t="s">
        <v>63</v>
      </c>
      <c r="C274" s="22">
        <v>288</v>
      </c>
      <c r="D274" s="38">
        <f>C275/C274</f>
        <v>0.64236111111111116</v>
      </c>
      <c r="E274" s="38">
        <f>C275/(C274-C277-C278-C282-C283)</f>
        <v>0.78389830508474578</v>
      </c>
    </row>
    <row r="275" spans="2:5" x14ac:dyDescent="0.3">
      <c r="B275" s="19" t="s">
        <v>73</v>
      </c>
      <c r="C275" s="12">
        <v>185</v>
      </c>
      <c r="D275" s="39"/>
      <c r="E275" s="39"/>
    </row>
    <row r="276" spans="2:5" x14ac:dyDescent="0.3">
      <c r="B276" s="19" t="s">
        <v>0</v>
      </c>
      <c r="C276" s="12">
        <v>11</v>
      </c>
      <c r="D276" s="39"/>
      <c r="E276" s="39"/>
    </row>
    <row r="277" spans="2:5" x14ac:dyDescent="0.3">
      <c r="B277" s="20" t="s">
        <v>1</v>
      </c>
      <c r="C277" s="15">
        <v>1</v>
      </c>
      <c r="D277" s="39"/>
      <c r="E277" s="39"/>
    </row>
    <row r="278" spans="2:5" x14ac:dyDescent="0.3">
      <c r="B278" s="20" t="s">
        <v>2</v>
      </c>
      <c r="C278" s="15">
        <v>3</v>
      </c>
      <c r="D278" s="39"/>
      <c r="E278" s="39"/>
    </row>
    <row r="279" spans="2:5" x14ac:dyDescent="0.3">
      <c r="B279" s="20" t="s">
        <v>3</v>
      </c>
      <c r="C279" s="15">
        <v>1</v>
      </c>
      <c r="D279" s="39"/>
      <c r="E279" s="39"/>
    </row>
    <row r="280" spans="2:5" x14ac:dyDescent="0.3">
      <c r="B280" s="20" t="s">
        <v>4</v>
      </c>
      <c r="C280" s="15">
        <v>6</v>
      </c>
      <c r="D280" s="39"/>
      <c r="E280" s="39"/>
    </row>
    <row r="281" spans="2:5" x14ac:dyDescent="0.3">
      <c r="B281" s="19" t="s">
        <v>6</v>
      </c>
      <c r="C281" s="12">
        <v>92</v>
      </c>
      <c r="D281" s="39"/>
      <c r="E281" s="39"/>
    </row>
    <row r="282" spans="2:5" x14ac:dyDescent="0.3">
      <c r="B282" s="20" t="s">
        <v>1</v>
      </c>
      <c r="C282" s="15">
        <v>19</v>
      </c>
      <c r="D282" s="39"/>
      <c r="E282" s="39"/>
    </row>
    <row r="283" spans="2:5" x14ac:dyDescent="0.3">
      <c r="B283" s="20" t="s">
        <v>2</v>
      </c>
      <c r="C283" s="15">
        <v>29</v>
      </c>
      <c r="D283" s="39"/>
      <c r="E283" s="39"/>
    </row>
    <row r="284" spans="2:5" x14ac:dyDescent="0.3">
      <c r="B284" s="20" t="s">
        <v>5</v>
      </c>
      <c r="C284" s="15">
        <v>23</v>
      </c>
      <c r="D284" s="39"/>
      <c r="E284" s="39"/>
    </row>
    <row r="285" spans="2:5" x14ac:dyDescent="0.3">
      <c r="B285" s="20" t="s">
        <v>3</v>
      </c>
      <c r="C285" s="15">
        <v>6</v>
      </c>
      <c r="D285" s="39"/>
      <c r="E285" s="39"/>
    </row>
    <row r="286" spans="2:5" x14ac:dyDescent="0.3">
      <c r="B286" s="20" t="s">
        <v>4</v>
      </c>
      <c r="C286" s="15">
        <v>15</v>
      </c>
      <c r="D286" s="39"/>
      <c r="E286" s="39"/>
    </row>
    <row r="287" spans="2:5" x14ac:dyDescent="0.3">
      <c r="B287" s="21" t="s">
        <v>64</v>
      </c>
      <c r="C287" s="22">
        <v>75</v>
      </c>
      <c r="D287" s="38">
        <f>C288/C287</f>
        <v>0.37333333333333335</v>
      </c>
      <c r="E287" s="38">
        <f>C288/(C287-C293-C294)</f>
        <v>0.47457627118644069</v>
      </c>
    </row>
    <row r="288" spans="2:5" x14ac:dyDescent="0.3">
      <c r="B288" s="19" t="s">
        <v>73</v>
      </c>
      <c r="C288" s="12">
        <v>28</v>
      </c>
      <c r="D288" s="39"/>
      <c r="E288" s="39"/>
    </row>
    <row r="289" spans="2:5" x14ac:dyDescent="0.3">
      <c r="B289" s="19" t="s">
        <v>0</v>
      </c>
      <c r="C289" s="12">
        <v>2</v>
      </c>
      <c r="D289" s="39"/>
      <c r="E289" s="39"/>
    </row>
    <row r="290" spans="2:5" x14ac:dyDescent="0.3">
      <c r="B290" s="20" t="s">
        <v>3</v>
      </c>
      <c r="C290" s="15">
        <v>1</v>
      </c>
      <c r="D290" s="39"/>
      <c r="E290" s="39"/>
    </row>
    <row r="291" spans="2:5" x14ac:dyDescent="0.3">
      <c r="B291" s="20" t="s">
        <v>4</v>
      </c>
      <c r="C291" s="15">
        <v>1</v>
      </c>
      <c r="D291" s="39"/>
      <c r="E291" s="39"/>
    </row>
    <row r="292" spans="2:5" x14ac:dyDescent="0.3">
      <c r="B292" s="19" t="s">
        <v>6</v>
      </c>
      <c r="C292" s="12">
        <v>45</v>
      </c>
      <c r="D292" s="39"/>
      <c r="E292" s="39"/>
    </row>
    <row r="293" spans="2:5" x14ac:dyDescent="0.3">
      <c r="B293" s="20" t="s">
        <v>1</v>
      </c>
      <c r="C293" s="15">
        <v>6</v>
      </c>
      <c r="D293" s="39"/>
      <c r="E293" s="39"/>
    </row>
    <row r="294" spans="2:5" x14ac:dyDescent="0.3">
      <c r="B294" s="20" t="s">
        <v>2</v>
      </c>
      <c r="C294" s="15">
        <v>10</v>
      </c>
      <c r="D294" s="39"/>
      <c r="E294" s="39"/>
    </row>
    <row r="295" spans="2:5" x14ac:dyDescent="0.3">
      <c r="B295" s="20" t="s">
        <v>5</v>
      </c>
      <c r="C295" s="15">
        <v>22</v>
      </c>
      <c r="D295" s="39"/>
      <c r="E295" s="39"/>
    </row>
    <row r="296" spans="2:5" x14ac:dyDescent="0.3">
      <c r="B296" s="20" t="s">
        <v>3</v>
      </c>
      <c r="C296" s="15">
        <v>2</v>
      </c>
      <c r="D296" s="39"/>
      <c r="E296" s="39"/>
    </row>
    <row r="297" spans="2:5" x14ac:dyDescent="0.3">
      <c r="B297" s="20" t="s">
        <v>4</v>
      </c>
      <c r="C297" s="15">
        <v>5</v>
      </c>
      <c r="D297" s="39"/>
      <c r="E297" s="39"/>
    </row>
    <row r="298" spans="2:5" x14ac:dyDescent="0.3">
      <c r="B298" s="21" t="s">
        <v>67</v>
      </c>
      <c r="C298" s="22">
        <v>38</v>
      </c>
      <c r="D298" s="38">
        <f>C299/C298</f>
        <v>0.55263157894736847</v>
      </c>
      <c r="E298" s="38">
        <f>C299/(C298-C301-C303-C304)</f>
        <v>0.77777777777777779</v>
      </c>
    </row>
    <row r="299" spans="2:5" x14ac:dyDescent="0.3">
      <c r="B299" s="19" t="s">
        <v>73</v>
      </c>
      <c r="C299" s="12">
        <v>21</v>
      </c>
      <c r="D299" s="39"/>
      <c r="E299" s="39"/>
    </row>
    <row r="300" spans="2:5" x14ac:dyDescent="0.3">
      <c r="B300" s="19" t="s">
        <v>0</v>
      </c>
      <c r="C300" s="12">
        <v>1</v>
      </c>
      <c r="D300" s="39"/>
      <c r="E300" s="39"/>
    </row>
    <row r="301" spans="2:5" x14ac:dyDescent="0.3">
      <c r="B301" s="20" t="s">
        <v>2</v>
      </c>
      <c r="C301" s="15">
        <v>1</v>
      </c>
      <c r="D301" s="39"/>
      <c r="E301" s="39"/>
    </row>
    <row r="302" spans="2:5" x14ac:dyDescent="0.3">
      <c r="B302" s="19" t="s">
        <v>6</v>
      </c>
      <c r="C302" s="12">
        <v>16</v>
      </c>
      <c r="D302" s="39"/>
      <c r="E302" s="39"/>
    </row>
    <row r="303" spans="2:5" x14ac:dyDescent="0.3">
      <c r="B303" s="20" t="s">
        <v>1</v>
      </c>
      <c r="C303" s="15">
        <v>5</v>
      </c>
      <c r="D303" s="39"/>
      <c r="E303" s="39"/>
    </row>
    <row r="304" spans="2:5" x14ac:dyDescent="0.3">
      <c r="B304" s="20" t="s">
        <v>2</v>
      </c>
      <c r="C304" s="15">
        <v>5</v>
      </c>
      <c r="D304" s="39"/>
      <c r="E304" s="39"/>
    </row>
    <row r="305" spans="2:5" x14ac:dyDescent="0.3">
      <c r="B305" s="20" t="s">
        <v>5</v>
      </c>
      <c r="C305" s="15">
        <v>3</v>
      </c>
      <c r="D305" s="39"/>
      <c r="E305" s="39"/>
    </row>
    <row r="306" spans="2:5" x14ac:dyDescent="0.3">
      <c r="B306" s="20" t="s">
        <v>4</v>
      </c>
      <c r="C306" s="15">
        <v>3</v>
      </c>
      <c r="D306" s="39"/>
      <c r="E306" s="39"/>
    </row>
    <row r="307" spans="2:5" x14ac:dyDescent="0.3">
      <c r="B307" s="21" t="s">
        <v>59</v>
      </c>
      <c r="C307" s="22">
        <v>1239</v>
      </c>
      <c r="D307" s="38">
        <f>C308/C307</f>
        <v>0.63518966908797414</v>
      </c>
      <c r="E307" s="38">
        <f>C308/(C307-C310-C311-C316-C317)</f>
        <v>0.76407766990291259</v>
      </c>
    </row>
    <row r="308" spans="2:5" x14ac:dyDescent="0.3">
      <c r="B308" s="19" t="s">
        <v>73</v>
      </c>
      <c r="C308" s="12">
        <v>787</v>
      </c>
      <c r="D308" s="39"/>
      <c r="E308" s="39"/>
    </row>
    <row r="309" spans="2:5" x14ac:dyDescent="0.3">
      <c r="B309" s="19" t="s">
        <v>0</v>
      </c>
      <c r="C309" s="12">
        <v>26</v>
      </c>
      <c r="D309" s="39"/>
      <c r="E309" s="39"/>
    </row>
    <row r="310" spans="2:5" x14ac:dyDescent="0.3">
      <c r="B310" s="20" t="s">
        <v>1</v>
      </c>
      <c r="C310" s="15">
        <v>7</v>
      </c>
      <c r="D310" s="39"/>
      <c r="E310" s="39"/>
    </row>
    <row r="311" spans="2:5" x14ac:dyDescent="0.3">
      <c r="B311" s="20" t="s">
        <v>2</v>
      </c>
      <c r="C311" s="15">
        <v>5</v>
      </c>
      <c r="D311" s="39"/>
      <c r="E311" s="39"/>
    </row>
    <row r="312" spans="2:5" x14ac:dyDescent="0.3">
      <c r="B312" s="20" t="s">
        <v>5</v>
      </c>
      <c r="C312" s="15">
        <v>1</v>
      </c>
      <c r="D312" s="39"/>
      <c r="E312" s="39"/>
    </row>
    <row r="313" spans="2:5" x14ac:dyDescent="0.3">
      <c r="B313" s="20" t="s">
        <v>3</v>
      </c>
      <c r="C313" s="15">
        <v>5</v>
      </c>
      <c r="D313" s="39"/>
      <c r="E313" s="39"/>
    </row>
    <row r="314" spans="2:5" x14ac:dyDescent="0.3">
      <c r="B314" s="20" t="s">
        <v>4</v>
      </c>
      <c r="C314" s="15">
        <v>8</v>
      </c>
      <c r="D314" s="39"/>
      <c r="E314" s="39"/>
    </row>
    <row r="315" spans="2:5" x14ac:dyDescent="0.3">
      <c r="B315" s="19" t="s">
        <v>6</v>
      </c>
      <c r="C315" s="12">
        <v>426</v>
      </c>
      <c r="D315" s="39"/>
      <c r="E315" s="39"/>
    </row>
    <row r="316" spans="2:5" x14ac:dyDescent="0.3">
      <c r="B316" s="20" t="s">
        <v>1</v>
      </c>
      <c r="C316" s="15">
        <v>68</v>
      </c>
      <c r="D316" s="39"/>
      <c r="E316" s="39"/>
    </row>
    <row r="317" spans="2:5" x14ac:dyDescent="0.3">
      <c r="B317" s="20" t="s">
        <v>2</v>
      </c>
      <c r="C317" s="15">
        <v>129</v>
      </c>
      <c r="D317" s="39"/>
      <c r="E317" s="39"/>
    </row>
    <row r="318" spans="2:5" x14ac:dyDescent="0.3">
      <c r="B318" s="20" t="s">
        <v>5</v>
      </c>
      <c r="C318" s="15">
        <v>149</v>
      </c>
      <c r="D318" s="39"/>
      <c r="E318" s="39"/>
    </row>
    <row r="319" spans="2:5" x14ac:dyDescent="0.3">
      <c r="B319" s="20" t="s">
        <v>3</v>
      </c>
      <c r="C319" s="15">
        <v>40</v>
      </c>
      <c r="D319" s="39"/>
      <c r="E319" s="39"/>
    </row>
    <row r="320" spans="2:5" x14ac:dyDescent="0.3">
      <c r="B320" s="20" t="s">
        <v>4</v>
      </c>
      <c r="C320" s="15">
        <v>40</v>
      </c>
      <c r="D320" s="39"/>
      <c r="E320" s="39"/>
    </row>
    <row r="321" spans="2:5" x14ac:dyDescent="0.3">
      <c r="B321" s="21" t="s">
        <v>43</v>
      </c>
      <c r="C321" s="22">
        <v>169</v>
      </c>
      <c r="D321" s="38">
        <f>C322/C321</f>
        <v>0.44970414201183434</v>
      </c>
      <c r="E321" s="38">
        <f>C322/(C321-C324-C325)</f>
        <v>0.52777777777777779</v>
      </c>
    </row>
    <row r="322" spans="2:5" x14ac:dyDescent="0.3">
      <c r="B322" s="19" t="s">
        <v>73</v>
      </c>
      <c r="C322" s="12">
        <v>76</v>
      </c>
      <c r="D322" s="39"/>
      <c r="E322" s="39"/>
    </row>
    <row r="323" spans="2:5" x14ac:dyDescent="0.3">
      <c r="B323" s="19" t="s">
        <v>6</v>
      </c>
      <c r="C323" s="12">
        <v>93</v>
      </c>
      <c r="D323" s="39"/>
      <c r="E323" s="39"/>
    </row>
    <row r="324" spans="2:5" x14ac:dyDescent="0.3">
      <c r="B324" s="20" t="s">
        <v>1</v>
      </c>
      <c r="C324" s="15">
        <v>7</v>
      </c>
      <c r="D324" s="39"/>
      <c r="E324" s="39"/>
    </row>
    <row r="325" spans="2:5" x14ac:dyDescent="0.3">
      <c r="B325" s="20" t="s">
        <v>2</v>
      </c>
      <c r="C325" s="15">
        <v>18</v>
      </c>
      <c r="D325" s="39"/>
      <c r="E325" s="39"/>
    </row>
    <row r="326" spans="2:5" x14ac:dyDescent="0.3">
      <c r="B326" s="20" t="s">
        <v>5</v>
      </c>
      <c r="C326" s="15">
        <v>13</v>
      </c>
      <c r="D326" s="39"/>
      <c r="E326" s="39"/>
    </row>
    <row r="327" spans="2:5" x14ac:dyDescent="0.3">
      <c r="B327" s="20" t="s">
        <v>3</v>
      </c>
      <c r="C327" s="15">
        <v>54</v>
      </c>
      <c r="D327" s="39"/>
      <c r="E327" s="39"/>
    </row>
    <row r="328" spans="2:5" x14ac:dyDescent="0.3">
      <c r="B328" s="20" t="s">
        <v>4</v>
      </c>
      <c r="C328" s="15">
        <v>1</v>
      </c>
      <c r="D328" s="39"/>
      <c r="E328" s="39"/>
    </row>
    <row r="329" spans="2:5" x14ac:dyDescent="0.3">
      <c r="B329" s="21" t="s">
        <v>68</v>
      </c>
      <c r="C329" s="22">
        <v>248</v>
      </c>
      <c r="D329" s="38">
        <f>C330/C329</f>
        <v>0.60080645161290325</v>
      </c>
      <c r="E329" s="38">
        <f>C330/(C329-C332-C335-C336)</f>
        <v>0.73399014778325122</v>
      </c>
    </row>
    <row r="330" spans="2:5" x14ac:dyDescent="0.3">
      <c r="B330" s="19" t="s">
        <v>73</v>
      </c>
      <c r="C330" s="12">
        <v>149</v>
      </c>
      <c r="D330" s="39"/>
      <c r="E330" s="39"/>
    </row>
    <row r="331" spans="2:5" x14ac:dyDescent="0.3">
      <c r="B331" s="19" t="s">
        <v>0</v>
      </c>
      <c r="C331" s="12">
        <v>3</v>
      </c>
      <c r="D331" s="39"/>
      <c r="E331" s="39"/>
    </row>
    <row r="332" spans="2:5" x14ac:dyDescent="0.3">
      <c r="B332" s="20" t="s">
        <v>1</v>
      </c>
      <c r="C332" s="15">
        <v>2</v>
      </c>
      <c r="D332" s="39"/>
      <c r="E332" s="39"/>
    </row>
    <row r="333" spans="2:5" x14ac:dyDescent="0.3">
      <c r="B333" s="20" t="s">
        <v>3</v>
      </c>
      <c r="C333" s="15">
        <v>1</v>
      </c>
      <c r="D333" s="39"/>
      <c r="E333" s="39"/>
    </row>
    <row r="334" spans="2:5" x14ac:dyDescent="0.3">
      <c r="B334" s="19" t="s">
        <v>6</v>
      </c>
      <c r="C334" s="12">
        <v>96</v>
      </c>
      <c r="D334" s="39"/>
      <c r="E334" s="39"/>
    </row>
    <row r="335" spans="2:5" x14ac:dyDescent="0.3">
      <c r="B335" s="20" t="s">
        <v>1</v>
      </c>
      <c r="C335" s="15">
        <v>19</v>
      </c>
      <c r="D335" s="39"/>
      <c r="E335" s="39"/>
    </row>
    <row r="336" spans="2:5" x14ac:dyDescent="0.3">
      <c r="B336" s="20" t="s">
        <v>2</v>
      </c>
      <c r="C336" s="15">
        <v>24</v>
      </c>
      <c r="D336" s="39"/>
      <c r="E336" s="39"/>
    </row>
    <row r="337" spans="2:5" x14ac:dyDescent="0.3">
      <c r="B337" s="20" t="s">
        <v>5</v>
      </c>
      <c r="C337" s="15">
        <v>35</v>
      </c>
      <c r="D337" s="39"/>
      <c r="E337" s="39"/>
    </row>
    <row r="338" spans="2:5" x14ac:dyDescent="0.3">
      <c r="B338" s="20" t="s">
        <v>3</v>
      </c>
      <c r="C338" s="15">
        <v>14</v>
      </c>
      <c r="D338" s="39"/>
      <c r="E338" s="39"/>
    </row>
    <row r="339" spans="2:5" x14ac:dyDescent="0.3">
      <c r="B339" s="20" t="s">
        <v>4</v>
      </c>
      <c r="C339" s="15">
        <v>4</v>
      </c>
      <c r="D339" s="39"/>
      <c r="E339" s="39"/>
    </row>
    <row r="340" spans="2:5" x14ac:dyDescent="0.3">
      <c r="B340" s="21" t="s">
        <v>69</v>
      </c>
      <c r="C340" s="22">
        <v>60</v>
      </c>
      <c r="D340" s="38">
        <f>C341/C340</f>
        <v>0.6</v>
      </c>
      <c r="E340" s="38">
        <f>C341/(C340-C343-C344)</f>
        <v>0.72</v>
      </c>
    </row>
    <row r="341" spans="2:5" x14ac:dyDescent="0.3">
      <c r="B341" s="19" t="s">
        <v>73</v>
      </c>
      <c r="C341" s="12">
        <v>36</v>
      </c>
      <c r="D341" s="39"/>
      <c r="E341" s="39"/>
    </row>
    <row r="342" spans="2:5" x14ac:dyDescent="0.3">
      <c r="B342" s="19" t="s">
        <v>6</v>
      </c>
      <c r="C342" s="12">
        <v>24</v>
      </c>
      <c r="D342" s="39"/>
      <c r="E342" s="39"/>
    </row>
    <row r="343" spans="2:5" x14ac:dyDescent="0.3">
      <c r="B343" s="20" t="s">
        <v>1</v>
      </c>
      <c r="C343" s="15">
        <v>3</v>
      </c>
      <c r="D343" s="39"/>
      <c r="E343" s="39"/>
    </row>
    <row r="344" spans="2:5" x14ac:dyDescent="0.3">
      <c r="B344" s="20" t="s">
        <v>2</v>
      </c>
      <c r="C344" s="15">
        <v>7</v>
      </c>
      <c r="D344" s="39"/>
      <c r="E344" s="39"/>
    </row>
    <row r="345" spans="2:5" x14ac:dyDescent="0.3">
      <c r="B345" s="20" t="s">
        <v>5</v>
      </c>
      <c r="C345" s="15">
        <v>5</v>
      </c>
      <c r="D345" s="39"/>
      <c r="E345" s="39"/>
    </row>
    <row r="346" spans="2:5" x14ac:dyDescent="0.3">
      <c r="B346" s="20" t="s">
        <v>3</v>
      </c>
      <c r="C346" s="15">
        <v>5</v>
      </c>
      <c r="D346" s="39"/>
      <c r="E346" s="39"/>
    </row>
    <row r="347" spans="2:5" x14ac:dyDescent="0.3">
      <c r="B347" s="20" t="s">
        <v>4</v>
      </c>
      <c r="C347" s="15">
        <v>4</v>
      </c>
      <c r="D347" s="39"/>
      <c r="E347" s="39"/>
    </row>
    <row r="348" spans="2:5" x14ac:dyDescent="0.3">
      <c r="B348" s="21" t="s">
        <v>71</v>
      </c>
      <c r="C348" s="22">
        <v>89</v>
      </c>
      <c r="D348" s="38">
        <f>C349/C348</f>
        <v>0.7303370786516854</v>
      </c>
      <c r="E348" s="38">
        <f>C349/(C348-C351-C352)</f>
        <v>0.8783783783783784</v>
      </c>
    </row>
    <row r="349" spans="2:5" x14ac:dyDescent="0.3">
      <c r="B349" s="19" t="s">
        <v>73</v>
      </c>
      <c r="C349" s="12">
        <v>65</v>
      </c>
      <c r="D349" s="39"/>
      <c r="E349" s="39"/>
    </row>
    <row r="350" spans="2:5" x14ac:dyDescent="0.3">
      <c r="B350" s="19" t="s">
        <v>6</v>
      </c>
      <c r="C350" s="12">
        <v>24</v>
      </c>
      <c r="D350" s="39"/>
      <c r="E350" s="39"/>
    </row>
    <row r="351" spans="2:5" x14ac:dyDescent="0.3">
      <c r="B351" s="20" t="s">
        <v>1</v>
      </c>
      <c r="C351" s="15">
        <v>6</v>
      </c>
      <c r="D351" s="39"/>
      <c r="E351" s="39"/>
    </row>
    <row r="352" spans="2:5" x14ac:dyDescent="0.3">
      <c r="B352" s="20" t="s">
        <v>2</v>
      </c>
      <c r="C352" s="15">
        <v>9</v>
      </c>
      <c r="D352" s="39"/>
      <c r="E352" s="39"/>
    </row>
    <row r="353" spans="2:5" x14ac:dyDescent="0.3">
      <c r="B353" s="20" t="s">
        <v>5</v>
      </c>
      <c r="C353" s="15">
        <v>5</v>
      </c>
      <c r="D353" s="39"/>
      <c r="E353" s="39"/>
    </row>
    <row r="354" spans="2:5" x14ac:dyDescent="0.3">
      <c r="B354" s="20" t="s">
        <v>3</v>
      </c>
      <c r="C354" s="15">
        <v>2</v>
      </c>
      <c r="D354" s="39"/>
      <c r="E354" s="39"/>
    </row>
    <row r="355" spans="2:5" ht="15" thickBot="1" x14ac:dyDescent="0.35">
      <c r="B355" s="20" t="s">
        <v>4</v>
      </c>
      <c r="C355" s="15">
        <v>2</v>
      </c>
      <c r="D355" s="39"/>
      <c r="E355" s="39"/>
    </row>
    <row r="356" spans="2:5" ht="15" thickBot="1" x14ac:dyDescent="0.35">
      <c r="B356" s="8" t="s">
        <v>35</v>
      </c>
      <c r="C356" s="9">
        <v>1133</v>
      </c>
      <c r="D356" s="37">
        <f>(C358+C364+C372+C377+C385+C391+C397+C403+C408+C416+C424)/C356</f>
        <v>0.73080317740511913</v>
      </c>
      <c r="E356" s="37">
        <f>(C358+C364+C372+C377+C385+C391+C397+C403+C408+C416+C424)/(C356-C360-C366-C367-C374-C379-C380-C387-C393-C399-C410-C411-C418-C419-C428)</f>
        <v>0.81899109792284863</v>
      </c>
    </row>
    <row r="357" spans="2:5" x14ac:dyDescent="0.3">
      <c r="B357" s="21" t="s">
        <v>46</v>
      </c>
      <c r="C357" s="22">
        <v>23</v>
      </c>
      <c r="D357" s="38">
        <f>C358/C357</f>
        <v>0.69565217391304346</v>
      </c>
      <c r="E357" s="38">
        <f>C358/(C357-C360)</f>
        <v>0.76190476190476186</v>
      </c>
    </row>
    <row r="358" spans="2:5" x14ac:dyDescent="0.3">
      <c r="B358" s="19" t="s">
        <v>73</v>
      </c>
      <c r="C358" s="12">
        <v>16</v>
      </c>
      <c r="D358" s="39"/>
      <c r="E358" s="39"/>
    </row>
    <row r="359" spans="2:5" x14ac:dyDescent="0.3">
      <c r="B359" s="19" t="s">
        <v>6</v>
      </c>
      <c r="C359" s="12">
        <v>7</v>
      </c>
      <c r="D359" s="39"/>
      <c r="E359" s="39"/>
    </row>
    <row r="360" spans="2:5" x14ac:dyDescent="0.3">
      <c r="B360" s="20" t="s">
        <v>1</v>
      </c>
      <c r="C360" s="15">
        <v>2</v>
      </c>
      <c r="D360" s="39"/>
      <c r="E360" s="39"/>
    </row>
    <row r="361" spans="2:5" x14ac:dyDescent="0.3">
      <c r="B361" s="20" t="s">
        <v>5</v>
      </c>
      <c r="C361" s="15">
        <v>2</v>
      </c>
      <c r="D361" s="39"/>
      <c r="E361" s="39"/>
    </row>
    <row r="362" spans="2:5" x14ac:dyDescent="0.3">
      <c r="B362" s="20" t="s">
        <v>3</v>
      </c>
      <c r="C362" s="15">
        <v>3</v>
      </c>
      <c r="D362" s="39"/>
      <c r="E362" s="39"/>
    </row>
    <row r="363" spans="2:5" x14ac:dyDescent="0.3">
      <c r="B363" s="21" t="s">
        <v>48</v>
      </c>
      <c r="C363" s="22">
        <v>441</v>
      </c>
      <c r="D363" s="38">
        <f>C364/C363</f>
        <v>0.77777777777777779</v>
      </c>
      <c r="E363" s="38">
        <f>C364/(C363-C366-C367)</f>
        <v>0.84900990099009899</v>
      </c>
    </row>
    <row r="364" spans="2:5" x14ac:dyDescent="0.3">
      <c r="B364" s="19" t="s">
        <v>73</v>
      </c>
      <c r="C364" s="12">
        <v>343</v>
      </c>
      <c r="D364" s="39"/>
      <c r="E364" s="39"/>
    </row>
    <row r="365" spans="2:5" x14ac:dyDescent="0.3">
      <c r="B365" s="19" t="s">
        <v>6</v>
      </c>
      <c r="C365" s="12">
        <v>98</v>
      </c>
      <c r="D365" s="39"/>
      <c r="E365" s="39"/>
    </row>
    <row r="366" spans="2:5" x14ac:dyDescent="0.3">
      <c r="B366" s="20" t="s">
        <v>1</v>
      </c>
      <c r="C366" s="15">
        <v>34</v>
      </c>
      <c r="D366" s="39"/>
      <c r="E366" s="39"/>
    </row>
    <row r="367" spans="2:5" x14ac:dyDescent="0.3">
      <c r="B367" s="20" t="s">
        <v>2</v>
      </c>
      <c r="C367" s="15">
        <v>3</v>
      </c>
      <c r="D367" s="39"/>
      <c r="E367" s="39"/>
    </row>
    <row r="368" spans="2:5" x14ac:dyDescent="0.3">
      <c r="B368" s="20" t="s">
        <v>5</v>
      </c>
      <c r="C368" s="15">
        <v>22</v>
      </c>
      <c r="D368" s="39"/>
      <c r="E368" s="39"/>
    </row>
    <row r="369" spans="2:5" x14ac:dyDescent="0.3">
      <c r="B369" s="20" t="s">
        <v>3</v>
      </c>
      <c r="C369" s="15">
        <v>38</v>
      </c>
      <c r="D369" s="39"/>
      <c r="E369" s="39"/>
    </row>
    <row r="370" spans="2:5" x14ac:dyDescent="0.3">
      <c r="B370" s="20" t="s">
        <v>4</v>
      </c>
      <c r="C370" s="15">
        <v>1</v>
      </c>
      <c r="D370" s="39"/>
      <c r="E370" s="39"/>
    </row>
    <row r="371" spans="2:5" x14ac:dyDescent="0.3">
      <c r="B371" s="21" t="s">
        <v>47</v>
      </c>
      <c r="C371" s="22">
        <v>30</v>
      </c>
      <c r="D371" s="38">
        <f>C372/C371</f>
        <v>0.8666666666666667</v>
      </c>
      <c r="E371" s="38">
        <f>C372/(C371-C374)</f>
        <v>0.9285714285714286</v>
      </c>
    </row>
    <row r="372" spans="2:5" x14ac:dyDescent="0.3">
      <c r="B372" s="19" t="s">
        <v>73</v>
      </c>
      <c r="C372" s="12">
        <v>26</v>
      </c>
      <c r="D372" s="39"/>
      <c r="E372" s="39"/>
    </row>
    <row r="373" spans="2:5" x14ac:dyDescent="0.3">
      <c r="B373" s="19" t="s">
        <v>6</v>
      </c>
      <c r="C373" s="12">
        <v>4</v>
      </c>
      <c r="D373" s="39"/>
      <c r="E373" s="39"/>
    </row>
    <row r="374" spans="2:5" x14ac:dyDescent="0.3">
      <c r="B374" s="20" t="s">
        <v>2</v>
      </c>
      <c r="C374" s="15">
        <v>2</v>
      </c>
      <c r="D374" s="39"/>
      <c r="E374" s="39"/>
    </row>
    <row r="375" spans="2:5" x14ac:dyDescent="0.3">
      <c r="B375" s="20" t="s">
        <v>5</v>
      </c>
      <c r="C375" s="15">
        <v>2</v>
      </c>
      <c r="D375" s="39"/>
      <c r="E375" s="39"/>
    </row>
    <row r="376" spans="2:5" x14ac:dyDescent="0.3">
      <c r="B376" s="21" t="s">
        <v>49</v>
      </c>
      <c r="C376" s="22">
        <v>121</v>
      </c>
      <c r="D376" s="38">
        <f>C377/C376</f>
        <v>0.73553719008264462</v>
      </c>
      <c r="E376" s="38">
        <f>C377/(C376-C379-C380)</f>
        <v>0.86407766990291257</v>
      </c>
    </row>
    <row r="377" spans="2:5" x14ac:dyDescent="0.3">
      <c r="B377" s="19" t="s">
        <v>73</v>
      </c>
      <c r="C377" s="12">
        <v>89</v>
      </c>
      <c r="D377" s="39"/>
      <c r="E377" s="39"/>
    </row>
    <row r="378" spans="2:5" x14ac:dyDescent="0.3">
      <c r="B378" s="19" t="s">
        <v>6</v>
      </c>
      <c r="C378" s="12">
        <v>32</v>
      </c>
      <c r="D378" s="39"/>
      <c r="E378" s="39"/>
    </row>
    <row r="379" spans="2:5" x14ac:dyDescent="0.3">
      <c r="B379" s="20" t="s">
        <v>1</v>
      </c>
      <c r="C379" s="15">
        <v>17</v>
      </c>
      <c r="D379" s="39"/>
      <c r="E379" s="39"/>
    </row>
    <row r="380" spans="2:5" x14ac:dyDescent="0.3">
      <c r="B380" s="20" t="s">
        <v>2</v>
      </c>
      <c r="C380" s="15">
        <v>1</v>
      </c>
      <c r="D380" s="39"/>
      <c r="E380" s="39"/>
    </row>
    <row r="381" spans="2:5" x14ac:dyDescent="0.3">
      <c r="B381" s="20" t="s">
        <v>5</v>
      </c>
      <c r="C381" s="15">
        <v>6</v>
      </c>
      <c r="D381" s="39"/>
      <c r="E381" s="39"/>
    </row>
    <row r="382" spans="2:5" x14ac:dyDescent="0.3">
      <c r="B382" s="20" t="s">
        <v>3</v>
      </c>
      <c r="C382" s="15">
        <v>6</v>
      </c>
      <c r="D382" s="39"/>
      <c r="E382" s="39"/>
    </row>
    <row r="383" spans="2:5" x14ac:dyDescent="0.3">
      <c r="B383" s="20" t="s">
        <v>4</v>
      </c>
      <c r="C383" s="15">
        <v>2</v>
      </c>
      <c r="D383" s="39"/>
      <c r="E383" s="39"/>
    </row>
    <row r="384" spans="2:5" x14ac:dyDescent="0.3">
      <c r="B384" s="21" t="s">
        <v>50</v>
      </c>
      <c r="C384" s="22">
        <v>90</v>
      </c>
      <c r="D384" s="38">
        <f>C385/C384</f>
        <v>0.75555555555555554</v>
      </c>
      <c r="E384" s="38">
        <f>C385/(C384-C387)</f>
        <v>0.89473684210526316</v>
      </c>
    </row>
    <row r="385" spans="2:5" x14ac:dyDescent="0.3">
      <c r="B385" s="19" t="s">
        <v>73</v>
      </c>
      <c r="C385" s="12">
        <v>68</v>
      </c>
      <c r="D385" s="39"/>
      <c r="E385" s="39"/>
    </row>
    <row r="386" spans="2:5" x14ac:dyDescent="0.3">
      <c r="B386" s="19" t="s">
        <v>6</v>
      </c>
      <c r="C386" s="12">
        <v>22</v>
      </c>
      <c r="D386" s="39"/>
      <c r="E386" s="39"/>
    </row>
    <row r="387" spans="2:5" x14ac:dyDescent="0.3">
      <c r="B387" s="20" t="s">
        <v>1</v>
      </c>
      <c r="C387" s="15">
        <v>14</v>
      </c>
      <c r="D387" s="39"/>
      <c r="E387" s="39"/>
    </row>
    <row r="388" spans="2:5" x14ac:dyDescent="0.3">
      <c r="B388" s="20" t="s">
        <v>5</v>
      </c>
      <c r="C388" s="15">
        <v>2</v>
      </c>
      <c r="D388" s="39"/>
      <c r="E388" s="39"/>
    </row>
    <row r="389" spans="2:5" x14ac:dyDescent="0.3">
      <c r="B389" s="20" t="s">
        <v>3</v>
      </c>
      <c r="C389" s="15">
        <v>6</v>
      </c>
      <c r="D389" s="39"/>
      <c r="E389" s="39"/>
    </row>
    <row r="390" spans="2:5" x14ac:dyDescent="0.3">
      <c r="B390" s="21" t="s">
        <v>51</v>
      </c>
      <c r="C390" s="22">
        <v>14</v>
      </c>
      <c r="D390" s="38">
        <f>C391/C390</f>
        <v>0.35714285714285715</v>
      </c>
      <c r="E390" s="38">
        <f>C391/(C390-C393)</f>
        <v>0.45454545454545453</v>
      </c>
    </row>
    <row r="391" spans="2:5" x14ac:dyDescent="0.3">
      <c r="B391" s="19" t="s">
        <v>73</v>
      </c>
      <c r="C391" s="12">
        <v>5</v>
      </c>
      <c r="D391" s="39"/>
      <c r="E391" s="39"/>
    </row>
    <row r="392" spans="2:5" x14ac:dyDescent="0.3">
      <c r="B392" s="19" t="s">
        <v>6</v>
      </c>
      <c r="C392" s="12">
        <v>9</v>
      </c>
      <c r="D392" s="39"/>
      <c r="E392" s="39"/>
    </row>
    <row r="393" spans="2:5" x14ac:dyDescent="0.3">
      <c r="B393" s="20" t="s">
        <v>1</v>
      </c>
      <c r="C393" s="15">
        <v>3</v>
      </c>
      <c r="D393" s="39"/>
      <c r="E393" s="39"/>
    </row>
    <row r="394" spans="2:5" x14ac:dyDescent="0.3">
      <c r="B394" s="20" t="s">
        <v>5</v>
      </c>
      <c r="C394" s="15">
        <v>3</v>
      </c>
      <c r="D394" s="39"/>
      <c r="E394" s="39"/>
    </row>
    <row r="395" spans="2:5" x14ac:dyDescent="0.3">
      <c r="B395" s="20" t="s">
        <v>3</v>
      </c>
      <c r="C395" s="15">
        <v>3</v>
      </c>
      <c r="D395" s="39"/>
      <c r="E395" s="39"/>
    </row>
    <row r="396" spans="2:5" x14ac:dyDescent="0.3">
      <c r="B396" s="21" t="s">
        <v>58</v>
      </c>
      <c r="C396" s="22">
        <v>30</v>
      </c>
      <c r="D396" s="38">
        <f>C397/C396</f>
        <v>0.53333333333333333</v>
      </c>
      <c r="E396" s="38">
        <f>C397/(C396-C399)</f>
        <v>0.76190476190476186</v>
      </c>
    </row>
    <row r="397" spans="2:5" x14ac:dyDescent="0.3">
      <c r="B397" s="19" t="s">
        <v>73</v>
      </c>
      <c r="C397" s="12">
        <v>16</v>
      </c>
      <c r="D397" s="39"/>
      <c r="E397" s="39"/>
    </row>
    <row r="398" spans="2:5" x14ac:dyDescent="0.3">
      <c r="B398" s="19" t="s">
        <v>6</v>
      </c>
      <c r="C398" s="12">
        <v>14</v>
      </c>
      <c r="D398" s="39"/>
      <c r="E398" s="39"/>
    </row>
    <row r="399" spans="2:5" x14ac:dyDescent="0.3">
      <c r="B399" s="20" t="s">
        <v>1</v>
      </c>
      <c r="C399" s="15">
        <v>9</v>
      </c>
      <c r="D399" s="39"/>
      <c r="E399" s="39"/>
    </row>
    <row r="400" spans="2:5" x14ac:dyDescent="0.3">
      <c r="B400" s="20" t="s">
        <v>3</v>
      </c>
      <c r="C400" s="15">
        <v>4</v>
      </c>
      <c r="D400" s="39"/>
      <c r="E400" s="39"/>
    </row>
    <row r="401" spans="2:5" x14ac:dyDescent="0.3">
      <c r="B401" s="20" t="s">
        <v>4</v>
      </c>
      <c r="C401" s="15">
        <v>1</v>
      </c>
      <c r="D401" s="39"/>
      <c r="E401" s="39"/>
    </row>
    <row r="402" spans="2:5" x14ac:dyDescent="0.3">
      <c r="B402" s="21" t="s">
        <v>63</v>
      </c>
      <c r="C402" s="22">
        <v>7</v>
      </c>
      <c r="D402" s="38">
        <f>C403/C402</f>
        <v>0.5714285714285714</v>
      </c>
      <c r="E402" s="38">
        <v>0.56999999999999995</v>
      </c>
    </row>
    <row r="403" spans="2:5" x14ac:dyDescent="0.3">
      <c r="B403" s="19" t="s">
        <v>73</v>
      </c>
      <c r="C403" s="12">
        <v>4</v>
      </c>
      <c r="D403" s="39"/>
      <c r="E403" s="39"/>
    </row>
    <row r="404" spans="2:5" x14ac:dyDescent="0.3">
      <c r="B404" s="19" t="s">
        <v>6</v>
      </c>
      <c r="C404" s="12">
        <v>3</v>
      </c>
      <c r="D404" s="39"/>
      <c r="E404" s="39"/>
    </row>
    <row r="405" spans="2:5" x14ac:dyDescent="0.3">
      <c r="B405" s="20" t="s">
        <v>3</v>
      </c>
      <c r="C405" s="15">
        <v>1</v>
      </c>
      <c r="D405" s="39"/>
      <c r="E405" s="39"/>
    </row>
    <row r="406" spans="2:5" x14ac:dyDescent="0.3">
      <c r="B406" s="20" t="s">
        <v>4</v>
      </c>
      <c r="C406" s="15">
        <v>2</v>
      </c>
      <c r="D406" s="39"/>
      <c r="E406" s="39"/>
    </row>
    <row r="407" spans="2:5" x14ac:dyDescent="0.3">
      <c r="B407" s="21" t="s">
        <v>59</v>
      </c>
      <c r="C407" s="22">
        <v>131</v>
      </c>
      <c r="D407" s="38">
        <f>C408/C407</f>
        <v>0.69465648854961837</v>
      </c>
      <c r="E407" s="38">
        <f>C408/(C407-C410-C411)</f>
        <v>0.79824561403508776</v>
      </c>
    </row>
    <row r="408" spans="2:5" x14ac:dyDescent="0.3">
      <c r="B408" s="19" t="s">
        <v>73</v>
      </c>
      <c r="C408" s="12">
        <v>91</v>
      </c>
      <c r="D408" s="39"/>
      <c r="E408" s="39"/>
    </row>
    <row r="409" spans="2:5" x14ac:dyDescent="0.3">
      <c r="B409" s="19" t="s">
        <v>6</v>
      </c>
      <c r="C409" s="12">
        <v>40</v>
      </c>
      <c r="D409" s="39"/>
      <c r="E409" s="39"/>
    </row>
    <row r="410" spans="2:5" x14ac:dyDescent="0.3">
      <c r="B410" s="20" t="s">
        <v>1</v>
      </c>
      <c r="C410" s="15">
        <v>15</v>
      </c>
      <c r="D410" s="39"/>
      <c r="E410" s="39"/>
    </row>
    <row r="411" spans="2:5" x14ac:dyDescent="0.3">
      <c r="B411" s="20" t="s">
        <v>2</v>
      </c>
      <c r="C411" s="15">
        <v>2</v>
      </c>
      <c r="D411" s="39"/>
      <c r="E411" s="39"/>
    </row>
    <row r="412" spans="2:5" x14ac:dyDescent="0.3">
      <c r="B412" s="20" t="s">
        <v>5</v>
      </c>
      <c r="C412" s="15">
        <v>11</v>
      </c>
      <c r="D412" s="39"/>
      <c r="E412" s="39"/>
    </row>
    <row r="413" spans="2:5" x14ac:dyDescent="0.3">
      <c r="B413" s="20" t="s">
        <v>3</v>
      </c>
      <c r="C413" s="15">
        <v>11</v>
      </c>
      <c r="D413" s="39"/>
      <c r="E413" s="39"/>
    </row>
    <row r="414" spans="2:5" x14ac:dyDescent="0.3">
      <c r="B414" s="20" t="s">
        <v>4</v>
      </c>
      <c r="C414" s="15">
        <v>1</v>
      </c>
      <c r="D414" s="39"/>
      <c r="E414" s="39"/>
    </row>
    <row r="415" spans="2:5" x14ac:dyDescent="0.3">
      <c r="B415" s="21" t="s">
        <v>43</v>
      </c>
      <c r="C415" s="22">
        <v>202</v>
      </c>
      <c r="D415" s="38">
        <f>C416/C415</f>
        <v>0.75742574257425743</v>
      </c>
      <c r="E415" s="38">
        <f>C416/(C415-C418-C419)</f>
        <v>0.81818181818181823</v>
      </c>
    </row>
    <row r="416" spans="2:5" x14ac:dyDescent="0.3">
      <c r="B416" s="19" t="s">
        <v>73</v>
      </c>
      <c r="C416" s="12">
        <v>153</v>
      </c>
      <c r="D416" s="39"/>
      <c r="E416" s="39"/>
    </row>
    <row r="417" spans="2:5" x14ac:dyDescent="0.3">
      <c r="B417" s="19" t="s">
        <v>6</v>
      </c>
      <c r="C417" s="12">
        <v>49</v>
      </c>
      <c r="D417" s="39"/>
      <c r="E417" s="39"/>
    </row>
    <row r="418" spans="2:5" x14ac:dyDescent="0.3">
      <c r="B418" s="20" t="s">
        <v>1</v>
      </c>
      <c r="C418" s="15">
        <v>14</v>
      </c>
      <c r="D418" s="39"/>
      <c r="E418" s="39"/>
    </row>
    <row r="419" spans="2:5" x14ac:dyDescent="0.3">
      <c r="B419" s="20" t="s">
        <v>2</v>
      </c>
      <c r="C419" s="15">
        <v>1</v>
      </c>
      <c r="D419" s="39"/>
      <c r="E419" s="39"/>
    </row>
    <row r="420" spans="2:5" x14ac:dyDescent="0.3">
      <c r="B420" s="20" t="s">
        <v>5</v>
      </c>
      <c r="C420" s="15">
        <v>14</v>
      </c>
      <c r="D420" s="39"/>
      <c r="E420" s="39"/>
    </row>
    <row r="421" spans="2:5" x14ac:dyDescent="0.3">
      <c r="B421" s="20" t="s">
        <v>3</v>
      </c>
      <c r="C421" s="15">
        <v>17</v>
      </c>
      <c r="D421" s="39"/>
      <c r="E421" s="39"/>
    </row>
    <row r="422" spans="2:5" x14ac:dyDescent="0.3">
      <c r="B422" s="20" t="s">
        <v>4</v>
      </c>
      <c r="C422" s="15">
        <v>3</v>
      </c>
      <c r="D422" s="39"/>
      <c r="E422" s="39"/>
    </row>
    <row r="423" spans="2:5" x14ac:dyDescent="0.3">
      <c r="B423" s="21" t="s">
        <v>68</v>
      </c>
      <c r="C423" s="22">
        <v>44</v>
      </c>
      <c r="D423" s="38">
        <f>C424/C423</f>
        <v>0.38636363636363635</v>
      </c>
      <c r="E423" s="38">
        <f>C424/(C423-C428)</f>
        <v>0.4358974358974359</v>
      </c>
    </row>
    <row r="424" spans="2:5" x14ac:dyDescent="0.3">
      <c r="B424" s="19" t="s">
        <v>73</v>
      </c>
      <c r="C424" s="12">
        <v>17</v>
      </c>
      <c r="D424" s="39"/>
      <c r="E424" s="39"/>
    </row>
    <row r="425" spans="2:5" x14ac:dyDescent="0.3">
      <c r="B425" s="19" t="s">
        <v>0</v>
      </c>
      <c r="C425" s="12">
        <v>19</v>
      </c>
      <c r="D425" s="39"/>
      <c r="E425" s="39"/>
    </row>
    <row r="426" spans="2:5" x14ac:dyDescent="0.3">
      <c r="B426" s="20" t="s">
        <v>5</v>
      </c>
      <c r="C426" s="15">
        <v>19</v>
      </c>
      <c r="D426" s="39"/>
      <c r="E426" s="39"/>
    </row>
    <row r="427" spans="2:5" x14ac:dyDescent="0.3">
      <c r="B427" s="19" t="s">
        <v>6</v>
      </c>
      <c r="C427" s="12">
        <v>8</v>
      </c>
      <c r="D427" s="39"/>
      <c r="E427" s="39"/>
    </row>
    <row r="428" spans="2:5" x14ac:dyDescent="0.3">
      <c r="B428" s="20" t="s">
        <v>1</v>
      </c>
      <c r="C428" s="15">
        <v>5</v>
      </c>
      <c r="D428" s="39"/>
      <c r="E428" s="39"/>
    </row>
    <row r="429" spans="2:5" x14ac:dyDescent="0.3">
      <c r="B429" s="20" t="s">
        <v>5</v>
      </c>
      <c r="C429" s="15">
        <v>1</v>
      </c>
      <c r="D429" s="39"/>
      <c r="E429" s="39"/>
    </row>
    <row r="430" spans="2:5" x14ac:dyDescent="0.3">
      <c r="B430" s="20" t="s">
        <v>3</v>
      </c>
      <c r="C430" s="15">
        <v>1</v>
      </c>
      <c r="D430" s="39"/>
      <c r="E430" s="39"/>
    </row>
    <row r="431" spans="2:5" ht="15" thickBot="1" x14ac:dyDescent="0.35">
      <c r="B431" s="20" t="s">
        <v>4</v>
      </c>
      <c r="C431" s="15">
        <v>1</v>
      </c>
      <c r="D431" s="39"/>
      <c r="E431" s="39"/>
    </row>
    <row r="432" spans="2:5" ht="15" thickBot="1" x14ac:dyDescent="0.35">
      <c r="B432" s="8" t="s">
        <v>83</v>
      </c>
      <c r="C432" s="9">
        <v>2700</v>
      </c>
      <c r="D432" s="37">
        <f>(C434+C444++C453+C463+C473+C483+C494+C504+C516+C527+C538+C546+C556+C567+C573)/C432</f>
        <v>0.54296296296296298</v>
      </c>
      <c r="E432" s="37">
        <f>(C434+C444+C453+C463+C473+C483+C494+C504+C516+C527+C538+C546+C556+C567+C573)/(C432-C438-C439-C448-C449-C455-C458-C459-C468-C469-C475-C478-C479-C485-C489-C490-C496-C499-C500-C506-C510-C511-C518-C519-C522-C523-C529-C533-C534-C540-C541-C548-C551-C552-C558-C561-C562-C569-C577-C578)</f>
        <v>0.71617000488519789</v>
      </c>
    </row>
    <row r="433" spans="2:5" x14ac:dyDescent="0.3">
      <c r="B433" s="21" t="s">
        <v>44</v>
      </c>
      <c r="C433" s="22">
        <v>105</v>
      </c>
      <c r="D433" s="38">
        <f>C434/C433</f>
        <v>0.6</v>
      </c>
      <c r="E433" s="38">
        <f>C434/(C433-C438-C439)</f>
        <v>0.73255813953488369</v>
      </c>
    </row>
    <row r="434" spans="2:5" x14ac:dyDescent="0.3">
      <c r="B434" s="19" t="s">
        <v>73</v>
      </c>
      <c r="C434" s="12">
        <v>63</v>
      </c>
      <c r="D434" s="39"/>
      <c r="E434" s="39"/>
    </row>
    <row r="435" spans="2:5" x14ac:dyDescent="0.3">
      <c r="B435" s="19" t="s">
        <v>0</v>
      </c>
      <c r="C435" s="12">
        <v>4</v>
      </c>
      <c r="D435" s="39"/>
      <c r="E435" s="39"/>
    </row>
    <row r="436" spans="2:5" x14ac:dyDescent="0.3">
      <c r="B436" s="20" t="s">
        <v>4</v>
      </c>
      <c r="C436" s="15">
        <v>4</v>
      </c>
      <c r="D436" s="39"/>
      <c r="E436" s="39"/>
    </row>
    <row r="437" spans="2:5" x14ac:dyDescent="0.3">
      <c r="B437" s="19" t="s">
        <v>6</v>
      </c>
      <c r="C437" s="12">
        <v>38</v>
      </c>
      <c r="D437" s="39"/>
      <c r="E437" s="39"/>
    </row>
    <row r="438" spans="2:5" x14ac:dyDescent="0.3">
      <c r="B438" s="20" t="s">
        <v>1</v>
      </c>
      <c r="C438" s="15">
        <v>11</v>
      </c>
      <c r="D438" s="39"/>
      <c r="E438" s="39"/>
    </row>
    <row r="439" spans="2:5" x14ac:dyDescent="0.3">
      <c r="B439" s="20" t="s">
        <v>2</v>
      </c>
      <c r="C439" s="15">
        <v>8</v>
      </c>
      <c r="D439" s="39"/>
      <c r="E439" s="39"/>
    </row>
    <row r="440" spans="2:5" x14ac:dyDescent="0.3">
      <c r="B440" s="20" t="s">
        <v>5</v>
      </c>
      <c r="C440" s="15">
        <v>1</v>
      </c>
      <c r="D440" s="39"/>
      <c r="E440" s="39"/>
    </row>
    <row r="441" spans="2:5" x14ac:dyDescent="0.3">
      <c r="B441" s="20" t="s">
        <v>3</v>
      </c>
      <c r="C441" s="15">
        <v>14</v>
      </c>
      <c r="D441" s="39"/>
      <c r="E441" s="39"/>
    </row>
    <row r="442" spans="2:5" x14ac:dyDescent="0.3">
      <c r="B442" s="20" t="s">
        <v>4</v>
      </c>
      <c r="C442" s="15">
        <v>4</v>
      </c>
      <c r="D442" s="39"/>
      <c r="E442" s="39"/>
    </row>
    <row r="443" spans="2:5" x14ac:dyDescent="0.3">
      <c r="B443" s="21" t="s">
        <v>84</v>
      </c>
      <c r="C443" s="22">
        <v>45</v>
      </c>
      <c r="D443" s="38">
        <f>C444/C443</f>
        <v>0.44444444444444442</v>
      </c>
      <c r="E443" s="38">
        <f>C444/(C443-C448-C449)</f>
        <v>0.66666666666666663</v>
      </c>
    </row>
    <row r="444" spans="2:5" x14ac:dyDescent="0.3">
      <c r="B444" s="19" t="s">
        <v>73</v>
      </c>
      <c r="C444" s="12">
        <v>20</v>
      </c>
      <c r="D444" s="39"/>
      <c r="E444" s="39"/>
    </row>
    <row r="445" spans="2:5" x14ac:dyDescent="0.3">
      <c r="B445" s="19" t="s">
        <v>0</v>
      </c>
      <c r="C445" s="12">
        <v>2</v>
      </c>
      <c r="D445" s="39"/>
      <c r="E445" s="39"/>
    </row>
    <row r="446" spans="2:5" x14ac:dyDescent="0.3">
      <c r="B446" s="20" t="s">
        <v>3</v>
      </c>
      <c r="C446" s="15">
        <v>2</v>
      </c>
      <c r="D446" s="39"/>
      <c r="E446" s="39"/>
    </row>
    <row r="447" spans="2:5" x14ac:dyDescent="0.3">
      <c r="B447" s="19" t="s">
        <v>6</v>
      </c>
      <c r="C447" s="12">
        <v>23</v>
      </c>
      <c r="D447" s="39"/>
      <c r="E447" s="39"/>
    </row>
    <row r="448" spans="2:5" x14ac:dyDescent="0.3">
      <c r="B448" s="20" t="s">
        <v>1</v>
      </c>
      <c r="C448" s="15">
        <v>8</v>
      </c>
      <c r="D448" s="39"/>
      <c r="E448" s="39"/>
    </row>
    <row r="449" spans="2:5" x14ac:dyDescent="0.3">
      <c r="B449" s="20" t="s">
        <v>2</v>
      </c>
      <c r="C449" s="15">
        <v>7</v>
      </c>
      <c r="D449" s="39"/>
      <c r="E449" s="39"/>
    </row>
    <row r="450" spans="2:5" x14ac:dyDescent="0.3">
      <c r="B450" s="20" t="s">
        <v>3</v>
      </c>
      <c r="C450" s="15">
        <v>5</v>
      </c>
      <c r="D450" s="39"/>
      <c r="E450" s="39"/>
    </row>
    <row r="451" spans="2:5" x14ac:dyDescent="0.3">
      <c r="B451" s="20" t="s">
        <v>4</v>
      </c>
      <c r="C451" s="15">
        <v>3</v>
      </c>
      <c r="D451" s="39"/>
      <c r="E451" s="39"/>
    </row>
    <row r="452" spans="2:5" x14ac:dyDescent="0.3">
      <c r="B452" s="21" t="s">
        <v>53</v>
      </c>
      <c r="C452" s="22">
        <v>111</v>
      </c>
      <c r="D452" s="38">
        <f>C453/C452</f>
        <v>0.35135135135135137</v>
      </c>
      <c r="E452" s="38">
        <f>C453/(C452-C455-C458-C459)</f>
        <v>0.61904761904761907</v>
      </c>
    </row>
    <row r="453" spans="2:5" x14ac:dyDescent="0.3">
      <c r="B453" s="19" t="s">
        <v>73</v>
      </c>
      <c r="C453" s="12">
        <v>39</v>
      </c>
      <c r="D453" s="39"/>
      <c r="E453" s="39"/>
    </row>
    <row r="454" spans="2:5" x14ac:dyDescent="0.3">
      <c r="B454" s="19" t="s">
        <v>0</v>
      </c>
      <c r="C454" s="12">
        <v>5</v>
      </c>
      <c r="D454" s="39"/>
      <c r="E454" s="39"/>
    </row>
    <row r="455" spans="2:5" x14ac:dyDescent="0.3">
      <c r="B455" s="20" t="s">
        <v>2</v>
      </c>
      <c r="C455" s="15">
        <v>2</v>
      </c>
      <c r="D455" s="39"/>
      <c r="E455" s="39"/>
    </row>
    <row r="456" spans="2:5" x14ac:dyDescent="0.3">
      <c r="B456" s="20" t="s">
        <v>4</v>
      </c>
      <c r="C456" s="15">
        <v>3</v>
      </c>
      <c r="D456" s="39"/>
      <c r="E456" s="39"/>
    </row>
    <row r="457" spans="2:5" x14ac:dyDescent="0.3">
      <c r="B457" s="19" t="s">
        <v>6</v>
      </c>
      <c r="C457" s="12">
        <v>67</v>
      </c>
      <c r="D457" s="39"/>
      <c r="E457" s="39"/>
    </row>
    <row r="458" spans="2:5" x14ac:dyDescent="0.3">
      <c r="B458" s="20" t="s">
        <v>1</v>
      </c>
      <c r="C458" s="15">
        <v>20</v>
      </c>
      <c r="D458" s="39"/>
      <c r="E458" s="39"/>
    </row>
    <row r="459" spans="2:5" x14ac:dyDescent="0.3">
      <c r="B459" s="20" t="s">
        <v>2</v>
      </c>
      <c r="C459" s="15">
        <v>26</v>
      </c>
      <c r="D459" s="39"/>
      <c r="E459" s="39"/>
    </row>
    <row r="460" spans="2:5" x14ac:dyDescent="0.3">
      <c r="B460" s="20" t="s">
        <v>3</v>
      </c>
      <c r="C460" s="15">
        <v>10</v>
      </c>
      <c r="D460" s="39"/>
      <c r="E460" s="39"/>
    </row>
    <row r="461" spans="2:5" x14ac:dyDescent="0.3">
      <c r="B461" s="20" t="s">
        <v>4</v>
      </c>
      <c r="C461" s="15">
        <v>11</v>
      </c>
      <c r="D461" s="39"/>
      <c r="E461" s="39"/>
    </row>
    <row r="462" spans="2:5" x14ac:dyDescent="0.3">
      <c r="B462" s="21" t="s">
        <v>46</v>
      </c>
      <c r="C462" s="22">
        <v>72</v>
      </c>
      <c r="D462" s="38">
        <f>C463/C462</f>
        <v>0.66666666666666663</v>
      </c>
      <c r="E462" s="38">
        <f>C463/(C462-C468-C469)</f>
        <v>0.77419354838709675</v>
      </c>
    </row>
    <row r="463" spans="2:5" x14ac:dyDescent="0.3">
      <c r="B463" s="19" t="s">
        <v>73</v>
      </c>
      <c r="C463" s="12">
        <v>48</v>
      </c>
      <c r="D463" s="39"/>
      <c r="E463" s="39"/>
    </row>
    <row r="464" spans="2:5" x14ac:dyDescent="0.3">
      <c r="B464" s="19" t="s">
        <v>0</v>
      </c>
      <c r="C464" s="12">
        <v>4</v>
      </c>
      <c r="D464" s="39"/>
      <c r="E464" s="39"/>
    </row>
    <row r="465" spans="2:5" x14ac:dyDescent="0.3">
      <c r="B465" s="20" t="s">
        <v>3</v>
      </c>
      <c r="C465" s="15">
        <v>1</v>
      </c>
      <c r="D465" s="39"/>
      <c r="E465" s="39"/>
    </row>
    <row r="466" spans="2:5" x14ac:dyDescent="0.3">
      <c r="B466" s="20" t="s">
        <v>4</v>
      </c>
      <c r="C466" s="15">
        <v>3</v>
      </c>
      <c r="D466" s="39"/>
      <c r="E466" s="39"/>
    </row>
    <row r="467" spans="2:5" x14ac:dyDescent="0.3">
      <c r="B467" s="19" t="s">
        <v>6</v>
      </c>
      <c r="C467" s="12">
        <v>20</v>
      </c>
      <c r="D467" s="39"/>
      <c r="E467" s="39"/>
    </row>
    <row r="468" spans="2:5" x14ac:dyDescent="0.3">
      <c r="B468" s="20" t="s">
        <v>1</v>
      </c>
      <c r="C468" s="15">
        <v>3</v>
      </c>
      <c r="D468" s="39"/>
      <c r="E468" s="39"/>
    </row>
    <row r="469" spans="2:5" x14ac:dyDescent="0.3">
      <c r="B469" s="20" t="s">
        <v>2</v>
      </c>
      <c r="C469" s="15">
        <v>7</v>
      </c>
      <c r="D469" s="39"/>
      <c r="E469" s="39"/>
    </row>
    <row r="470" spans="2:5" x14ac:dyDescent="0.3">
      <c r="B470" s="20" t="s">
        <v>3</v>
      </c>
      <c r="C470" s="15">
        <v>9</v>
      </c>
      <c r="D470" s="39"/>
      <c r="E470" s="39"/>
    </row>
    <row r="471" spans="2:5" x14ac:dyDescent="0.3">
      <c r="B471" s="20" t="s">
        <v>4</v>
      </c>
      <c r="C471" s="15">
        <v>1</v>
      </c>
      <c r="D471" s="39"/>
      <c r="E471" s="39"/>
    </row>
    <row r="472" spans="2:5" x14ac:dyDescent="0.3">
      <c r="B472" s="21" t="s">
        <v>48</v>
      </c>
      <c r="C472" s="22">
        <v>442</v>
      </c>
      <c r="D472" s="38">
        <f>C473/C472</f>
        <v>0.61990950226244346</v>
      </c>
      <c r="E472" s="38">
        <f>C473/(C472-C475-C478-C479)</f>
        <v>0.75690607734806625</v>
      </c>
    </row>
    <row r="473" spans="2:5" x14ac:dyDescent="0.3">
      <c r="B473" s="19" t="s">
        <v>73</v>
      </c>
      <c r="C473" s="12">
        <v>274</v>
      </c>
      <c r="D473" s="39"/>
      <c r="E473" s="39"/>
    </row>
    <row r="474" spans="2:5" x14ac:dyDescent="0.3">
      <c r="B474" s="19" t="s">
        <v>0</v>
      </c>
      <c r="C474" s="12">
        <v>23</v>
      </c>
      <c r="D474" s="39"/>
      <c r="E474" s="39"/>
    </row>
    <row r="475" spans="2:5" x14ac:dyDescent="0.3">
      <c r="B475" s="20" t="s">
        <v>2</v>
      </c>
      <c r="C475" s="15">
        <v>6</v>
      </c>
      <c r="D475" s="39"/>
      <c r="E475" s="39"/>
    </row>
    <row r="476" spans="2:5" x14ac:dyDescent="0.3">
      <c r="B476" s="20" t="s">
        <v>4</v>
      </c>
      <c r="C476" s="15">
        <v>17</v>
      </c>
      <c r="D476" s="39"/>
      <c r="E476" s="39"/>
    </row>
    <row r="477" spans="2:5" x14ac:dyDescent="0.3">
      <c r="B477" s="19" t="s">
        <v>6</v>
      </c>
      <c r="C477" s="12">
        <v>145</v>
      </c>
      <c r="D477" s="39"/>
      <c r="E477" s="39"/>
    </row>
    <row r="478" spans="2:5" x14ac:dyDescent="0.3">
      <c r="B478" s="20" t="s">
        <v>1</v>
      </c>
      <c r="C478" s="15">
        <v>28</v>
      </c>
      <c r="D478" s="39"/>
      <c r="E478" s="39"/>
    </row>
    <row r="479" spans="2:5" x14ac:dyDescent="0.3">
      <c r="B479" s="20" t="s">
        <v>2</v>
      </c>
      <c r="C479" s="15">
        <v>46</v>
      </c>
      <c r="D479" s="39"/>
      <c r="E479" s="39"/>
    </row>
    <row r="480" spans="2:5" x14ac:dyDescent="0.3">
      <c r="B480" s="20" t="s">
        <v>3</v>
      </c>
      <c r="C480" s="15">
        <v>24</v>
      </c>
      <c r="D480" s="39"/>
      <c r="E480" s="39"/>
    </row>
    <row r="481" spans="2:5" x14ac:dyDescent="0.3">
      <c r="B481" s="20" t="s">
        <v>4</v>
      </c>
      <c r="C481" s="15">
        <v>47</v>
      </c>
      <c r="D481" s="39"/>
      <c r="E481" s="39"/>
    </row>
    <row r="482" spans="2:5" x14ac:dyDescent="0.3">
      <c r="B482" s="21" t="s">
        <v>47</v>
      </c>
      <c r="C482" s="22">
        <v>504</v>
      </c>
      <c r="D482" s="38">
        <f>C483/C482</f>
        <v>0.53174603174603174</v>
      </c>
      <c r="E482" s="38">
        <f>C483/(C482-C485-C489-C490)</f>
        <v>0.69791666666666663</v>
      </c>
    </row>
    <row r="483" spans="2:5" x14ac:dyDescent="0.3">
      <c r="B483" s="19" t="s">
        <v>73</v>
      </c>
      <c r="C483" s="12">
        <v>268</v>
      </c>
      <c r="D483" s="39"/>
      <c r="E483" s="39"/>
    </row>
    <row r="484" spans="2:5" x14ac:dyDescent="0.3">
      <c r="B484" s="19" t="s">
        <v>0</v>
      </c>
      <c r="C484" s="12">
        <v>41</v>
      </c>
      <c r="D484" s="39"/>
      <c r="E484" s="39"/>
    </row>
    <row r="485" spans="2:5" x14ac:dyDescent="0.3">
      <c r="B485" s="20" t="s">
        <v>2</v>
      </c>
      <c r="C485" s="15">
        <v>2</v>
      </c>
      <c r="D485" s="39"/>
      <c r="E485" s="39"/>
    </row>
    <row r="486" spans="2:5" x14ac:dyDescent="0.3">
      <c r="B486" s="20" t="s">
        <v>3</v>
      </c>
      <c r="C486" s="15">
        <v>26</v>
      </c>
      <c r="D486" s="39"/>
      <c r="E486" s="39"/>
    </row>
    <row r="487" spans="2:5" x14ac:dyDescent="0.3">
      <c r="B487" s="20" t="s">
        <v>4</v>
      </c>
      <c r="C487" s="15">
        <v>13</v>
      </c>
      <c r="D487" s="39"/>
      <c r="E487" s="39"/>
    </row>
    <row r="488" spans="2:5" x14ac:dyDescent="0.3">
      <c r="B488" s="19" t="s">
        <v>6</v>
      </c>
      <c r="C488" s="12">
        <v>195</v>
      </c>
      <c r="D488" s="39"/>
      <c r="E488" s="39"/>
    </row>
    <row r="489" spans="2:5" x14ac:dyDescent="0.3">
      <c r="B489" s="20" t="s">
        <v>1</v>
      </c>
      <c r="C489" s="15">
        <v>50</v>
      </c>
      <c r="D489" s="39"/>
      <c r="E489" s="39"/>
    </row>
    <row r="490" spans="2:5" x14ac:dyDescent="0.3">
      <c r="B490" s="20" t="s">
        <v>2</v>
      </c>
      <c r="C490" s="15">
        <v>68</v>
      </c>
      <c r="D490" s="39"/>
      <c r="E490" s="39"/>
    </row>
    <row r="491" spans="2:5" x14ac:dyDescent="0.3">
      <c r="B491" s="20" t="s">
        <v>3</v>
      </c>
      <c r="C491" s="15">
        <v>47</v>
      </c>
      <c r="D491" s="39"/>
      <c r="E491" s="39"/>
    </row>
    <row r="492" spans="2:5" x14ac:dyDescent="0.3">
      <c r="B492" s="20" t="s">
        <v>4</v>
      </c>
      <c r="C492" s="15">
        <v>30</v>
      </c>
      <c r="D492" s="39"/>
      <c r="E492" s="39"/>
    </row>
    <row r="493" spans="2:5" x14ac:dyDescent="0.3">
      <c r="B493" s="21" t="s">
        <v>50</v>
      </c>
      <c r="C493" s="22">
        <v>38</v>
      </c>
      <c r="D493" s="38">
        <f>C494/C493</f>
        <v>0.47368421052631576</v>
      </c>
      <c r="E493" s="38">
        <f>C494/(C493-C496-C499-C500)</f>
        <v>0.72</v>
      </c>
    </row>
    <row r="494" spans="2:5" x14ac:dyDescent="0.3">
      <c r="B494" s="19" t="s">
        <v>73</v>
      </c>
      <c r="C494" s="12">
        <v>18</v>
      </c>
      <c r="D494" s="39"/>
      <c r="E494" s="39"/>
    </row>
    <row r="495" spans="2:5" x14ac:dyDescent="0.3">
      <c r="B495" s="19" t="s">
        <v>0</v>
      </c>
      <c r="C495" s="12">
        <v>2</v>
      </c>
      <c r="D495" s="39"/>
      <c r="E495" s="39"/>
    </row>
    <row r="496" spans="2:5" x14ac:dyDescent="0.3">
      <c r="B496" s="20" t="s">
        <v>2</v>
      </c>
      <c r="C496" s="15">
        <v>1</v>
      </c>
      <c r="D496" s="39"/>
      <c r="E496" s="39"/>
    </row>
    <row r="497" spans="2:5" x14ac:dyDescent="0.3">
      <c r="B497" s="20" t="s">
        <v>4</v>
      </c>
      <c r="C497" s="15">
        <v>1</v>
      </c>
      <c r="D497" s="39"/>
      <c r="E497" s="39"/>
    </row>
    <row r="498" spans="2:5" x14ac:dyDescent="0.3">
      <c r="B498" s="19" t="s">
        <v>6</v>
      </c>
      <c r="C498" s="12">
        <v>18</v>
      </c>
      <c r="D498" s="39"/>
      <c r="E498" s="39"/>
    </row>
    <row r="499" spans="2:5" x14ac:dyDescent="0.3">
      <c r="B499" s="20" t="s">
        <v>1</v>
      </c>
      <c r="C499" s="15">
        <v>4</v>
      </c>
      <c r="D499" s="39"/>
      <c r="E499" s="39"/>
    </row>
    <row r="500" spans="2:5" x14ac:dyDescent="0.3">
      <c r="B500" s="20" t="s">
        <v>2</v>
      </c>
      <c r="C500" s="15">
        <v>8</v>
      </c>
      <c r="D500" s="39"/>
      <c r="E500" s="39"/>
    </row>
    <row r="501" spans="2:5" x14ac:dyDescent="0.3">
      <c r="B501" s="20" t="s">
        <v>3</v>
      </c>
      <c r="C501" s="15">
        <v>4</v>
      </c>
      <c r="D501" s="39"/>
      <c r="E501" s="39"/>
    </row>
    <row r="502" spans="2:5" x14ac:dyDescent="0.3">
      <c r="B502" s="20" t="s">
        <v>4</v>
      </c>
      <c r="C502" s="15">
        <v>2</v>
      </c>
      <c r="D502" s="39"/>
      <c r="E502" s="39"/>
    </row>
    <row r="503" spans="2:5" x14ac:dyDescent="0.3">
      <c r="B503" s="21" t="s">
        <v>51</v>
      </c>
      <c r="C503" s="22">
        <v>159</v>
      </c>
      <c r="D503" s="38">
        <f>C504/C503</f>
        <v>0.20754716981132076</v>
      </c>
      <c r="E503" s="38">
        <f>C504/(C503-C506-C510-C511)</f>
        <v>0.35483870967741937</v>
      </c>
    </row>
    <row r="504" spans="2:5" x14ac:dyDescent="0.3">
      <c r="B504" s="19" t="s">
        <v>73</v>
      </c>
      <c r="C504" s="12">
        <v>33</v>
      </c>
      <c r="D504" s="39"/>
      <c r="E504" s="39"/>
    </row>
    <row r="505" spans="2:5" x14ac:dyDescent="0.3">
      <c r="B505" s="19" t="s">
        <v>0</v>
      </c>
      <c r="C505" s="12">
        <v>25</v>
      </c>
      <c r="D505" s="39"/>
      <c r="E505" s="39"/>
    </row>
    <row r="506" spans="2:5" x14ac:dyDescent="0.3">
      <c r="B506" s="20" t="s">
        <v>2</v>
      </c>
      <c r="C506" s="15">
        <v>1</v>
      </c>
      <c r="D506" s="39"/>
      <c r="E506" s="39"/>
    </row>
    <row r="507" spans="2:5" x14ac:dyDescent="0.3">
      <c r="B507" s="20" t="s">
        <v>3</v>
      </c>
      <c r="C507" s="15">
        <v>19</v>
      </c>
      <c r="D507" s="39"/>
      <c r="E507" s="39"/>
    </row>
    <row r="508" spans="2:5" x14ac:dyDescent="0.3">
      <c r="B508" s="20" t="s">
        <v>4</v>
      </c>
      <c r="C508" s="15">
        <v>5</v>
      </c>
      <c r="D508" s="39"/>
      <c r="E508" s="39"/>
    </row>
    <row r="509" spans="2:5" x14ac:dyDescent="0.3">
      <c r="B509" s="19" t="s">
        <v>6</v>
      </c>
      <c r="C509" s="12">
        <v>101</v>
      </c>
      <c r="D509" s="39"/>
      <c r="E509" s="39"/>
    </row>
    <row r="510" spans="2:5" x14ac:dyDescent="0.3">
      <c r="B510" s="20" t="s">
        <v>1</v>
      </c>
      <c r="C510" s="15">
        <v>34</v>
      </c>
      <c r="D510" s="39"/>
      <c r="E510" s="39"/>
    </row>
    <row r="511" spans="2:5" x14ac:dyDescent="0.3">
      <c r="B511" s="20" t="s">
        <v>2</v>
      </c>
      <c r="C511" s="15">
        <v>31</v>
      </c>
      <c r="D511" s="39"/>
      <c r="E511" s="39"/>
    </row>
    <row r="512" spans="2:5" x14ac:dyDescent="0.3">
      <c r="B512" s="20" t="s">
        <v>5</v>
      </c>
      <c r="C512" s="15">
        <v>1</v>
      </c>
      <c r="D512" s="39"/>
      <c r="E512" s="39"/>
    </row>
    <row r="513" spans="2:5" x14ac:dyDescent="0.3">
      <c r="B513" s="20" t="s">
        <v>3</v>
      </c>
      <c r="C513" s="15">
        <v>22</v>
      </c>
      <c r="D513" s="39"/>
      <c r="E513" s="39"/>
    </row>
    <row r="514" spans="2:5" x14ac:dyDescent="0.3">
      <c r="B514" s="20" t="s">
        <v>4</v>
      </c>
      <c r="C514" s="15">
        <v>13</v>
      </c>
      <c r="D514" s="39"/>
      <c r="E514" s="39"/>
    </row>
    <row r="515" spans="2:5" x14ac:dyDescent="0.3">
      <c r="B515" s="21" t="s">
        <v>55</v>
      </c>
      <c r="C515" s="22">
        <v>286</v>
      </c>
      <c r="D515" s="38">
        <f>C516/C515</f>
        <v>0.62937062937062938</v>
      </c>
      <c r="E515" s="38">
        <f>C516/(C515-C518-C519-C522-C523)</f>
        <v>0.81818181818181823</v>
      </c>
    </row>
    <row r="516" spans="2:5" x14ac:dyDescent="0.3">
      <c r="B516" s="19" t="s">
        <v>73</v>
      </c>
      <c r="C516" s="12">
        <v>180</v>
      </c>
      <c r="D516" s="39"/>
      <c r="E516" s="39"/>
    </row>
    <row r="517" spans="2:5" x14ac:dyDescent="0.3">
      <c r="B517" s="19" t="s">
        <v>0</v>
      </c>
      <c r="C517" s="12">
        <v>17</v>
      </c>
      <c r="D517" s="39"/>
      <c r="E517" s="39"/>
    </row>
    <row r="518" spans="2:5" x14ac:dyDescent="0.3">
      <c r="B518" s="20" t="s">
        <v>1</v>
      </c>
      <c r="C518" s="15">
        <v>1</v>
      </c>
      <c r="D518" s="39"/>
      <c r="E518" s="39"/>
    </row>
    <row r="519" spans="2:5" x14ac:dyDescent="0.3">
      <c r="B519" s="20" t="s">
        <v>2</v>
      </c>
      <c r="C519" s="15">
        <v>5</v>
      </c>
      <c r="D519" s="39"/>
      <c r="E519" s="39"/>
    </row>
    <row r="520" spans="2:5" x14ac:dyDescent="0.3">
      <c r="B520" s="20" t="s">
        <v>4</v>
      </c>
      <c r="C520" s="15">
        <v>11</v>
      </c>
      <c r="D520" s="39"/>
      <c r="E520" s="39"/>
    </row>
    <row r="521" spans="2:5" x14ac:dyDescent="0.3">
      <c r="B521" s="19" t="s">
        <v>6</v>
      </c>
      <c r="C521" s="12">
        <v>89</v>
      </c>
      <c r="D521" s="39"/>
      <c r="E521" s="39"/>
    </row>
    <row r="522" spans="2:5" x14ac:dyDescent="0.3">
      <c r="B522" s="20" t="s">
        <v>1</v>
      </c>
      <c r="C522" s="15">
        <v>30</v>
      </c>
      <c r="D522" s="39"/>
      <c r="E522" s="39"/>
    </row>
    <row r="523" spans="2:5" x14ac:dyDescent="0.3">
      <c r="B523" s="20" t="s">
        <v>2</v>
      </c>
      <c r="C523" s="15">
        <v>30</v>
      </c>
      <c r="D523" s="39"/>
      <c r="E523" s="39"/>
    </row>
    <row r="524" spans="2:5" x14ac:dyDescent="0.3">
      <c r="B524" s="20" t="s">
        <v>3</v>
      </c>
      <c r="C524" s="15">
        <v>13</v>
      </c>
      <c r="D524" s="39"/>
      <c r="E524" s="39"/>
    </row>
    <row r="525" spans="2:5" x14ac:dyDescent="0.3">
      <c r="B525" s="20" t="s">
        <v>4</v>
      </c>
      <c r="C525" s="15">
        <v>16</v>
      </c>
      <c r="D525" s="39"/>
      <c r="E525" s="39"/>
    </row>
    <row r="526" spans="2:5" x14ac:dyDescent="0.3">
      <c r="B526" s="21" t="s">
        <v>54</v>
      </c>
      <c r="C526" s="22">
        <v>527</v>
      </c>
      <c r="D526" s="38">
        <f>C527/C526</f>
        <v>0.53510436432637576</v>
      </c>
      <c r="E526" s="38">
        <f>C527/(C526-C529-C533-C534)</f>
        <v>0.70324189526184544</v>
      </c>
    </row>
    <row r="527" spans="2:5" x14ac:dyDescent="0.3">
      <c r="B527" s="19" t="s">
        <v>73</v>
      </c>
      <c r="C527" s="12">
        <v>282</v>
      </c>
      <c r="D527" s="39"/>
      <c r="E527" s="39"/>
    </row>
    <row r="528" spans="2:5" x14ac:dyDescent="0.3">
      <c r="B528" s="19" t="s">
        <v>0</v>
      </c>
      <c r="C528" s="12">
        <v>14</v>
      </c>
      <c r="D528" s="39"/>
      <c r="E528" s="39"/>
    </row>
    <row r="529" spans="2:5" x14ac:dyDescent="0.3">
      <c r="B529" s="20" t="s">
        <v>2</v>
      </c>
      <c r="C529" s="15">
        <v>1</v>
      </c>
      <c r="D529" s="39"/>
      <c r="E529" s="39"/>
    </row>
    <row r="530" spans="2:5" x14ac:dyDescent="0.3">
      <c r="B530" s="20" t="s">
        <v>3</v>
      </c>
      <c r="C530" s="15">
        <v>2</v>
      </c>
      <c r="D530" s="39"/>
      <c r="E530" s="39"/>
    </row>
    <row r="531" spans="2:5" x14ac:dyDescent="0.3">
      <c r="B531" s="20" t="s">
        <v>4</v>
      </c>
      <c r="C531" s="15">
        <v>11</v>
      </c>
      <c r="D531" s="39"/>
      <c r="E531" s="39"/>
    </row>
    <row r="532" spans="2:5" x14ac:dyDescent="0.3">
      <c r="B532" s="19" t="s">
        <v>6</v>
      </c>
      <c r="C532" s="12">
        <v>231</v>
      </c>
      <c r="D532" s="39"/>
      <c r="E532" s="39"/>
    </row>
    <row r="533" spans="2:5" x14ac:dyDescent="0.3">
      <c r="B533" s="20" t="s">
        <v>1</v>
      </c>
      <c r="C533" s="15">
        <v>45</v>
      </c>
      <c r="D533" s="39"/>
      <c r="E533" s="39"/>
    </row>
    <row r="534" spans="2:5" x14ac:dyDescent="0.3">
      <c r="B534" s="20" t="s">
        <v>2</v>
      </c>
      <c r="C534" s="15">
        <v>80</v>
      </c>
      <c r="D534" s="39"/>
      <c r="E534" s="39"/>
    </row>
    <row r="535" spans="2:5" x14ac:dyDescent="0.3">
      <c r="B535" s="20" t="s">
        <v>3</v>
      </c>
      <c r="C535" s="15">
        <v>67</v>
      </c>
      <c r="D535" s="39"/>
      <c r="E535" s="39"/>
    </row>
    <row r="536" spans="2:5" x14ac:dyDescent="0.3">
      <c r="B536" s="20" t="s">
        <v>4</v>
      </c>
      <c r="C536" s="15">
        <v>39</v>
      </c>
      <c r="D536" s="39"/>
      <c r="E536" s="39"/>
    </row>
    <row r="537" spans="2:5" x14ac:dyDescent="0.3">
      <c r="B537" s="21" t="s">
        <v>60</v>
      </c>
      <c r="C537" s="22">
        <v>78</v>
      </c>
      <c r="D537" s="38">
        <f>C538/C537</f>
        <v>0.66666666666666663</v>
      </c>
      <c r="E537" s="38">
        <f>C538/(C537-C540-C541)</f>
        <v>0.78787878787878785</v>
      </c>
    </row>
    <row r="538" spans="2:5" x14ac:dyDescent="0.3">
      <c r="B538" s="19" t="s">
        <v>73</v>
      </c>
      <c r="C538" s="12">
        <v>52</v>
      </c>
      <c r="D538" s="39"/>
      <c r="E538" s="39"/>
    </row>
    <row r="539" spans="2:5" x14ac:dyDescent="0.3">
      <c r="B539" s="19" t="s">
        <v>6</v>
      </c>
      <c r="C539" s="12">
        <v>26</v>
      </c>
      <c r="D539" s="39"/>
      <c r="E539" s="39"/>
    </row>
    <row r="540" spans="2:5" x14ac:dyDescent="0.3">
      <c r="B540" s="20" t="s">
        <v>1</v>
      </c>
      <c r="C540" s="15">
        <v>8</v>
      </c>
      <c r="D540" s="39"/>
      <c r="E540" s="39"/>
    </row>
    <row r="541" spans="2:5" x14ac:dyDescent="0.3">
      <c r="B541" s="20" t="s">
        <v>2</v>
      </c>
      <c r="C541" s="15">
        <v>4</v>
      </c>
      <c r="D541" s="39"/>
      <c r="E541" s="39"/>
    </row>
    <row r="542" spans="2:5" x14ac:dyDescent="0.3">
      <c r="B542" s="20" t="s">
        <v>5</v>
      </c>
      <c r="C542" s="15">
        <v>1</v>
      </c>
      <c r="D542" s="39"/>
      <c r="E542" s="39"/>
    </row>
    <row r="543" spans="2:5" x14ac:dyDescent="0.3">
      <c r="B543" s="20" t="s">
        <v>3</v>
      </c>
      <c r="C543" s="15">
        <v>9</v>
      </c>
      <c r="D543" s="39"/>
      <c r="E543" s="39"/>
    </row>
    <row r="544" spans="2:5" x14ac:dyDescent="0.3">
      <c r="B544" s="20" t="s">
        <v>4</v>
      </c>
      <c r="C544" s="15">
        <v>4</v>
      </c>
      <c r="D544" s="39"/>
      <c r="E544" s="39"/>
    </row>
    <row r="545" spans="2:5" x14ac:dyDescent="0.3">
      <c r="B545" s="21" t="s">
        <v>62</v>
      </c>
      <c r="C545" s="22">
        <v>68</v>
      </c>
      <c r="D545" s="38">
        <f>C546/C545</f>
        <v>0.58823529411764708</v>
      </c>
      <c r="E545" s="38">
        <f>C546/(C545-C548-C551-C552)</f>
        <v>0.72727272727272729</v>
      </c>
    </row>
    <row r="546" spans="2:5" x14ac:dyDescent="0.3">
      <c r="B546" s="19" t="s">
        <v>73</v>
      </c>
      <c r="C546" s="12">
        <v>40</v>
      </c>
      <c r="D546" s="39"/>
      <c r="E546" s="39"/>
    </row>
    <row r="547" spans="2:5" x14ac:dyDescent="0.3">
      <c r="B547" s="19" t="s">
        <v>0</v>
      </c>
      <c r="C547" s="12">
        <v>6</v>
      </c>
      <c r="D547" s="39"/>
      <c r="E547" s="39"/>
    </row>
    <row r="548" spans="2:5" x14ac:dyDescent="0.3">
      <c r="B548" s="20" t="s">
        <v>2</v>
      </c>
      <c r="C548" s="15">
        <v>1</v>
      </c>
      <c r="D548" s="39"/>
      <c r="E548" s="39"/>
    </row>
    <row r="549" spans="2:5" x14ac:dyDescent="0.3">
      <c r="B549" s="20" t="s">
        <v>4</v>
      </c>
      <c r="C549" s="15">
        <v>5</v>
      </c>
      <c r="D549" s="39"/>
      <c r="E549" s="39"/>
    </row>
    <row r="550" spans="2:5" x14ac:dyDescent="0.3">
      <c r="B550" s="19" t="s">
        <v>6</v>
      </c>
      <c r="C550" s="12">
        <v>22</v>
      </c>
      <c r="D550" s="39"/>
      <c r="E550" s="39"/>
    </row>
    <row r="551" spans="2:5" x14ac:dyDescent="0.3">
      <c r="B551" s="20" t="s">
        <v>1</v>
      </c>
      <c r="C551" s="15">
        <v>3</v>
      </c>
      <c r="D551" s="39"/>
      <c r="E551" s="39"/>
    </row>
    <row r="552" spans="2:5" x14ac:dyDescent="0.3">
      <c r="B552" s="20" t="s">
        <v>2</v>
      </c>
      <c r="C552" s="15">
        <v>9</v>
      </c>
      <c r="D552" s="39"/>
      <c r="E552" s="39"/>
    </row>
    <row r="553" spans="2:5" x14ac:dyDescent="0.3">
      <c r="B553" s="20" t="s">
        <v>3</v>
      </c>
      <c r="C553" s="15">
        <v>3</v>
      </c>
      <c r="D553" s="39"/>
      <c r="E553" s="39"/>
    </row>
    <row r="554" spans="2:5" x14ac:dyDescent="0.3">
      <c r="B554" s="20" t="s">
        <v>4</v>
      </c>
      <c r="C554" s="15">
        <v>7</v>
      </c>
      <c r="D554" s="39"/>
      <c r="E554" s="39"/>
    </row>
    <row r="555" spans="2:5" x14ac:dyDescent="0.3">
      <c r="B555" s="21" t="s">
        <v>70</v>
      </c>
      <c r="C555" s="22">
        <v>218</v>
      </c>
      <c r="D555" s="38">
        <f>C556/C555</f>
        <v>0.55504587155963303</v>
      </c>
      <c r="E555" s="38">
        <f>C556/(C555-C558-C561-C562)</f>
        <v>0.74691358024691357</v>
      </c>
    </row>
    <row r="556" spans="2:5" x14ac:dyDescent="0.3">
      <c r="B556" s="19" t="s">
        <v>73</v>
      </c>
      <c r="C556" s="12">
        <v>121</v>
      </c>
      <c r="D556" s="39"/>
      <c r="E556" s="39"/>
    </row>
    <row r="557" spans="2:5" x14ac:dyDescent="0.3">
      <c r="B557" s="19" t="s">
        <v>0</v>
      </c>
      <c r="C557" s="12">
        <v>5</v>
      </c>
      <c r="D557" s="39"/>
      <c r="E557" s="39"/>
    </row>
    <row r="558" spans="2:5" x14ac:dyDescent="0.3">
      <c r="B558" s="20" t="s">
        <v>2</v>
      </c>
      <c r="C558" s="15">
        <v>2</v>
      </c>
      <c r="D558" s="39"/>
      <c r="E558" s="39"/>
    </row>
    <row r="559" spans="2:5" x14ac:dyDescent="0.3">
      <c r="B559" s="20" t="s">
        <v>4</v>
      </c>
      <c r="C559" s="15">
        <v>3</v>
      </c>
      <c r="D559" s="39"/>
      <c r="E559" s="39"/>
    </row>
    <row r="560" spans="2:5" x14ac:dyDescent="0.3">
      <c r="B560" s="19" t="s">
        <v>6</v>
      </c>
      <c r="C560" s="12">
        <v>92</v>
      </c>
      <c r="D560" s="39"/>
      <c r="E560" s="39"/>
    </row>
    <row r="561" spans="2:5" x14ac:dyDescent="0.3">
      <c r="B561" s="20" t="s">
        <v>1</v>
      </c>
      <c r="C561" s="15">
        <v>23</v>
      </c>
      <c r="D561" s="39"/>
      <c r="E561" s="39"/>
    </row>
    <row r="562" spans="2:5" x14ac:dyDescent="0.3">
      <c r="B562" s="20" t="s">
        <v>2</v>
      </c>
      <c r="C562" s="15">
        <v>31</v>
      </c>
      <c r="D562" s="39"/>
      <c r="E562" s="39"/>
    </row>
    <row r="563" spans="2:5" x14ac:dyDescent="0.3">
      <c r="B563" s="20" t="s">
        <v>5</v>
      </c>
      <c r="C563" s="15">
        <v>1</v>
      </c>
      <c r="D563" s="39"/>
      <c r="E563" s="39"/>
    </row>
    <row r="564" spans="2:5" x14ac:dyDescent="0.3">
      <c r="B564" s="20" t="s">
        <v>3</v>
      </c>
      <c r="C564" s="15">
        <v>22</v>
      </c>
      <c r="D564" s="39"/>
      <c r="E564" s="39"/>
    </row>
    <row r="565" spans="2:5" x14ac:dyDescent="0.3">
      <c r="B565" s="20" t="s">
        <v>4</v>
      </c>
      <c r="C565" s="15">
        <v>15</v>
      </c>
      <c r="D565" s="39"/>
      <c r="E565" s="39"/>
    </row>
    <row r="566" spans="2:5" x14ac:dyDescent="0.3">
      <c r="B566" s="21" t="s">
        <v>68</v>
      </c>
      <c r="C566" s="22">
        <v>13</v>
      </c>
      <c r="D566" s="38">
        <f>C567/C566</f>
        <v>0.61538461538461542</v>
      </c>
      <c r="E566" s="38">
        <f>C567/(C566-C569)</f>
        <v>0.66666666666666663</v>
      </c>
    </row>
    <row r="567" spans="2:5" x14ac:dyDescent="0.3">
      <c r="B567" s="19" t="s">
        <v>73</v>
      </c>
      <c r="C567" s="12">
        <v>8</v>
      </c>
      <c r="D567" s="39"/>
      <c r="E567" s="39"/>
    </row>
    <row r="568" spans="2:5" x14ac:dyDescent="0.3">
      <c r="B568" s="19" t="s">
        <v>6</v>
      </c>
      <c r="C568" s="12">
        <v>5</v>
      </c>
      <c r="D568" s="39"/>
      <c r="E568" s="39"/>
    </row>
    <row r="569" spans="2:5" x14ac:dyDescent="0.3">
      <c r="B569" s="20" t="s">
        <v>2</v>
      </c>
      <c r="C569" s="15">
        <v>1</v>
      </c>
      <c r="D569" s="39"/>
      <c r="E569" s="39"/>
    </row>
    <row r="570" spans="2:5" x14ac:dyDescent="0.3">
      <c r="B570" s="20" t="s">
        <v>3</v>
      </c>
      <c r="C570" s="15">
        <v>3</v>
      </c>
      <c r="D570" s="39"/>
      <c r="E570" s="39"/>
    </row>
    <row r="571" spans="2:5" x14ac:dyDescent="0.3">
      <c r="B571" s="20" t="s">
        <v>4</v>
      </c>
      <c r="C571" s="15">
        <v>1</v>
      </c>
      <c r="D571" s="39"/>
      <c r="E571" s="39"/>
    </row>
    <row r="572" spans="2:5" x14ac:dyDescent="0.3">
      <c r="B572" s="21" t="s">
        <v>71</v>
      </c>
      <c r="C572" s="22">
        <v>34</v>
      </c>
      <c r="D572" s="38">
        <f>C573/C572</f>
        <v>0.58823529411764708</v>
      </c>
      <c r="E572" s="38">
        <f>C573/(C572-C577-C578)</f>
        <v>0.76923076923076927</v>
      </c>
    </row>
    <row r="573" spans="2:5" x14ac:dyDescent="0.3">
      <c r="B573" s="19" t="s">
        <v>73</v>
      </c>
      <c r="C573" s="12">
        <v>20</v>
      </c>
      <c r="D573" s="39"/>
      <c r="E573" s="39"/>
    </row>
    <row r="574" spans="2:5" x14ac:dyDescent="0.3">
      <c r="B574" s="19" t="s">
        <v>0</v>
      </c>
      <c r="C574" s="12">
        <v>4</v>
      </c>
      <c r="D574" s="39"/>
      <c r="E574" s="39"/>
    </row>
    <row r="575" spans="2:5" x14ac:dyDescent="0.3">
      <c r="B575" s="20" t="s">
        <v>3</v>
      </c>
      <c r="C575" s="15">
        <v>4</v>
      </c>
      <c r="D575" s="39"/>
      <c r="E575" s="39"/>
    </row>
    <row r="576" spans="2:5" x14ac:dyDescent="0.3">
      <c r="B576" s="19" t="s">
        <v>6</v>
      </c>
      <c r="C576" s="12">
        <v>10</v>
      </c>
      <c r="D576" s="39"/>
      <c r="E576" s="39"/>
    </row>
    <row r="577" spans="2:5" x14ac:dyDescent="0.3">
      <c r="B577" s="20" t="s">
        <v>1</v>
      </c>
      <c r="C577" s="15">
        <v>6</v>
      </c>
      <c r="D577" s="39"/>
      <c r="E577" s="39"/>
    </row>
    <row r="578" spans="2:5" x14ac:dyDescent="0.3">
      <c r="B578" s="20" t="s">
        <v>2</v>
      </c>
      <c r="C578" s="15">
        <v>2</v>
      </c>
      <c r="D578" s="39"/>
      <c r="E578" s="39"/>
    </row>
    <row r="579" spans="2:5" ht="15" thickBot="1" x14ac:dyDescent="0.35">
      <c r="B579" s="20" t="s">
        <v>3</v>
      </c>
      <c r="C579" s="15">
        <v>2</v>
      </c>
      <c r="D579" s="39"/>
      <c r="E579" s="39"/>
    </row>
    <row r="580" spans="2:5" ht="15" thickBot="1" x14ac:dyDescent="0.35">
      <c r="B580" s="8" t="s">
        <v>20</v>
      </c>
      <c r="C580" s="9">
        <v>3645</v>
      </c>
      <c r="D580" s="37">
        <f>(C582+C588+C597+C608+C614+C622+C633+C639+C648+C656+C662+C671+C681+C687+C697+C703+C710+C720+C726+C733+C738)/C580</f>
        <v>0.82633744855967073</v>
      </c>
      <c r="E580" s="37">
        <f>(C582+C588+C597+C608+C614+C622+C633+C639+C648+C656+C662+C671+C681+C687+C697+C703+C710+C720+C726+C733+C738)/(C580-C584-C590-C592-C593-C599-C602-C603-C610-C616-C617-C624-C627-C628-C635-C641-C643-C644-C650-C651-C658-C659-C666-C667-C675-C676-C683-C691-C692-C699-C705-C714-C715-C722-C728-C729-C735-C742)</f>
        <v>0.9174535485836125</v>
      </c>
    </row>
    <row r="581" spans="2:5" x14ac:dyDescent="0.3">
      <c r="B581" s="21" t="s">
        <v>44</v>
      </c>
      <c r="C581" s="22">
        <v>57</v>
      </c>
      <c r="D581" s="38">
        <f>C582/C581</f>
        <v>0.85964912280701755</v>
      </c>
      <c r="E581" s="38">
        <f>C582/(C581-C584)</f>
        <v>0.94230769230769229</v>
      </c>
    </row>
    <row r="582" spans="2:5" x14ac:dyDescent="0.3">
      <c r="B582" s="19" t="s">
        <v>73</v>
      </c>
      <c r="C582" s="12">
        <v>49</v>
      </c>
      <c r="D582" s="39"/>
      <c r="E582" s="39"/>
    </row>
    <row r="583" spans="2:5" x14ac:dyDescent="0.3">
      <c r="B583" s="19" t="s">
        <v>6</v>
      </c>
      <c r="C583" s="12">
        <v>8</v>
      </c>
      <c r="D583" s="39"/>
      <c r="E583" s="39"/>
    </row>
    <row r="584" spans="2:5" x14ac:dyDescent="0.3">
      <c r="B584" s="20" t="s">
        <v>1</v>
      </c>
      <c r="C584" s="15">
        <v>5</v>
      </c>
      <c r="D584" s="39"/>
      <c r="E584" s="39"/>
    </row>
    <row r="585" spans="2:5" x14ac:dyDescent="0.3">
      <c r="B585" s="20" t="s">
        <v>3</v>
      </c>
      <c r="C585" s="15">
        <v>2</v>
      </c>
      <c r="D585" s="39"/>
      <c r="E585" s="39"/>
    </row>
    <row r="586" spans="2:5" x14ac:dyDescent="0.3">
      <c r="B586" s="20" t="s">
        <v>4</v>
      </c>
      <c r="C586" s="15">
        <v>1</v>
      </c>
      <c r="D586" s="39"/>
      <c r="E586" s="39"/>
    </row>
    <row r="587" spans="2:5" x14ac:dyDescent="0.3">
      <c r="B587" s="21" t="s">
        <v>46</v>
      </c>
      <c r="C587" s="22">
        <v>105</v>
      </c>
      <c r="D587" s="38">
        <f>C588/C587</f>
        <v>0.77142857142857146</v>
      </c>
      <c r="E587" s="38">
        <f>C588/(C587-C590-C592-C593)</f>
        <v>0.94186046511627908</v>
      </c>
    </row>
    <row r="588" spans="2:5" x14ac:dyDescent="0.3">
      <c r="B588" s="19" t="s">
        <v>73</v>
      </c>
      <c r="C588" s="12">
        <v>81</v>
      </c>
      <c r="D588" s="39"/>
      <c r="E588" s="39"/>
    </row>
    <row r="589" spans="2:5" x14ac:dyDescent="0.3">
      <c r="B589" s="19" t="s">
        <v>0</v>
      </c>
      <c r="C589" s="12">
        <v>1</v>
      </c>
      <c r="D589" s="39"/>
      <c r="E589" s="39"/>
    </row>
    <row r="590" spans="2:5" x14ac:dyDescent="0.3">
      <c r="B590" s="20" t="s">
        <v>1</v>
      </c>
      <c r="C590" s="15">
        <v>1</v>
      </c>
      <c r="D590" s="39"/>
      <c r="E590" s="39"/>
    </row>
    <row r="591" spans="2:5" x14ac:dyDescent="0.3">
      <c r="B591" s="19" t="s">
        <v>6</v>
      </c>
      <c r="C591" s="12">
        <v>23</v>
      </c>
      <c r="D591" s="39"/>
      <c r="E591" s="39"/>
    </row>
    <row r="592" spans="2:5" x14ac:dyDescent="0.3">
      <c r="B592" s="20" t="s">
        <v>1</v>
      </c>
      <c r="C592" s="15">
        <v>12</v>
      </c>
      <c r="D592" s="39"/>
      <c r="E592" s="39"/>
    </row>
    <row r="593" spans="2:5" x14ac:dyDescent="0.3">
      <c r="B593" s="20" t="s">
        <v>2</v>
      </c>
      <c r="C593" s="15">
        <v>6</v>
      </c>
      <c r="D593" s="39"/>
      <c r="E593" s="39"/>
    </row>
    <row r="594" spans="2:5" x14ac:dyDescent="0.3">
      <c r="B594" s="20" t="s">
        <v>3</v>
      </c>
      <c r="C594" s="15">
        <v>4</v>
      </c>
      <c r="D594" s="39"/>
      <c r="E594" s="39"/>
    </row>
    <row r="595" spans="2:5" x14ac:dyDescent="0.3">
      <c r="B595" s="20" t="s">
        <v>4</v>
      </c>
      <c r="C595" s="15">
        <v>1</v>
      </c>
      <c r="D595" s="39"/>
      <c r="E595" s="39"/>
    </row>
    <row r="596" spans="2:5" x14ac:dyDescent="0.3">
      <c r="B596" s="21" t="s">
        <v>48</v>
      </c>
      <c r="C596" s="22">
        <v>1582</v>
      </c>
      <c r="D596" s="38">
        <f>C597/C596</f>
        <v>0.86030341340075855</v>
      </c>
      <c r="E596" s="38">
        <f>C597/(C596-C599-C602-C603)</f>
        <v>0.91835357624831304</v>
      </c>
    </row>
    <row r="597" spans="2:5" x14ac:dyDescent="0.3">
      <c r="B597" s="19" t="s">
        <v>73</v>
      </c>
      <c r="C597" s="12">
        <v>1361</v>
      </c>
      <c r="D597" s="39"/>
      <c r="E597" s="39"/>
    </row>
    <row r="598" spans="2:5" x14ac:dyDescent="0.3">
      <c r="B598" s="19" t="s">
        <v>0</v>
      </c>
      <c r="C598" s="12">
        <v>9</v>
      </c>
      <c r="D598" s="39"/>
      <c r="E598" s="39"/>
    </row>
    <row r="599" spans="2:5" x14ac:dyDescent="0.3">
      <c r="B599" s="20" t="s">
        <v>1</v>
      </c>
      <c r="C599" s="15">
        <v>2</v>
      </c>
      <c r="D599" s="39"/>
      <c r="E599" s="39"/>
    </row>
    <row r="600" spans="2:5" x14ac:dyDescent="0.3">
      <c r="B600" s="20" t="s">
        <v>3</v>
      </c>
      <c r="C600" s="15">
        <v>7</v>
      </c>
      <c r="D600" s="39"/>
      <c r="E600" s="39"/>
    </row>
    <row r="601" spans="2:5" x14ac:dyDescent="0.3">
      <c r="B601" s="19" t="s">
        <v>6</v>
      </c>
      <c r="C601" s="12">
        <v>212</v>
      </c>
      <c r="D601" s="39"/>
      <c r="E601" s="39"/>
    </row>
    <row r="602" spans="2:5" x14ac:dyDescent="0.3">
      <c r="B602" s="20" t="s">
        <v>1</v>
      </c>
      <c r="C602" s="15">
        <v>71</v>
      </c>
      <c r="D602" s="39"/>
      <c r="E602" s="39"/>
    </row>
    <row r="603" spans="2:5" x14ac:dyDescent="0.3">
      <c r="B603" s="20" t="s">
        <v>2</v>
      </c>
      <c r="C603" s="15">
        <v>27</v>
      </c>
      <c r="D603" s="39"/>
      <c r="E603" s="39"/>
    </row>
    <row r="604" spans="2:5" x14ac:dyDescent="0.3">
      <c r="B604" s="20" t="s">
        <v>5</v>
      </c>
      <c r="C604" s="15">
        <v>29</v>
      </c>
      <c r="D604" s="39"/>
      <c r="E604" s="39"/>
    </row>
    <row r="605" spans="2:5" x14ac:dyDescent="0.3">
      <c r="B605" s="20" t="s">
        <v>3</v>
      </c>
      <c r="C605" s="15">
        <v>57</v>
      </c>
      <c r="D605" s="39"/>
      <c r="E605" s="39"/>
    </row>
    <row r="606" spans="2:5" x14ac:dyDescent="0.3">
      <c r="B606" s="20" t="s">
        <v>4</v>
      </c>
      <c r="C606" s="15">
        <v>28</v>
      </c>
      <c r="D606" s="39"/>
      <c r="E606" s="39"/>
    </row>
    <row r="607" spans="2:5" x14ac:dyDescent="0.3">
      <c r="B607" s="21" t="s">
        <v>47</v>
      </c>
      <c r="C607" s="22">
        <v>98</v>
      </c>
      <c r="D607" s="38">
        <f>C608/C607</f>
        <v>0.84693877551020413</v>
      </c>
      <c r="E607" s="38">
        <f>C608/(C607-C610)</f>
        <v>0.96511627906976749</v>
      </c>
    </row>
    <row r="608" spans="2:5" x14ac:dyDescent="0.3">
      <c r="B608" s="19" t="s">
        <v>73</v>
      </c>
      <c r="C608" s="12">
        <v>83</v>
      </c>
      <c r="D608" s="39"/>
      <c r="E608" s="39"/>
    </row>
    <row r="609" spans="2:5" x14ac:dyDescent="0.3">
      <c r="B609" s="19" t="s">
        <v>6</v>
      </c>
      <c r="C609" s="12">
        <v>15</v>
      </c>
      <c r="D609" s="39"/>
      <c r="E609" s="39"/>
    </row>
    <row r="610" spans="2:5" x14ac:dyDescent="0.3">
      <c r="B610" s="20" t="s">
        <v>1</v>
      </c>
      <c r="C610" s="15">
        <v>12</v>
      </c>
      <c r="D610" s="39"/>
      <c r="E610" s="39"/>
    </row>
    <row r="611" spans="2:5" x14ac:dyDescent="0.3">
      <c r="B611" s="20" t="s">
        <v>3</v>
      </c>
      <c r="C611" s="15">
        <v>2</v>
      </c>
      <c r="D611" s="39"/>
      <c r="E611" s="39"/>
    </row>
    <row r="612" spans="2:5" x14ac:dyDescent="0.3">
      <c r="B612" s="20" t="s">
        <v>4</v>
      </c>
      <c r="C612" s="15">
        <v>1</v>
      </c>
      <c r="D612" s="39"/>
      <c r="E612" s="39"/>
    </row>
    <row r="613" spans="2:5" x14ac:dyDescent="0.3">
      <c r="B613" s="21" t="s">
        <v>49</v>
      </c>
      <c r="C613" s="22">
        <v>185</v>
      </c>
      <c r="D613" s="38">
        <f>C614/C613</f>
        <v>0.83243243243243248</v>
      </c>
      <c r="E613" s="38">
        <f>C614/(C613-C616-C617)</f>
        <v>0.95652173913043481</v>
      </c>
    </row>
    <row r="614" spans="2:5" x14ac:dyDescent="0.3">
      <c r="B614" s="19" t="s">
        <v>73</v>
      </c>
      <c r="C614" s="12">
        <v>154</v>
      </c>
      <c r="D614" s="39"/>
      <c r="E614" s="39"/>
    </row>
    <row r="615" spans="2:5" x14ac:dyDescent="0.3">
      <c r="B615" s="19" t="s">
        <v>6</v>
      </c>
      <c r="C615" s="12">
        <v>31</v>
      </c>
      <c r="D615" s="39"/>
      <c r="E615" s="39"/>
    </row>
    <row r="616" spans="2:5" x14ac:dyDescent="0.3">
      <c r="B616" s="20" t="s">
        <v>1</v>
      </c>
      <c r="C616" s="15">
        <v>20</v>
      </c>
      <c r="D616" s="39"/>
      <c r="E616" s="39"/>
    </row>
    <row r="617" spans="2:5" x14ac:dyDescent="0.3">
      <c r="B617" s="20" t="s">
        <v>2</v>
      </c>
      <c r="C617" s="15">
        <v>4</v>
      </c>
      <c r="D617" s="39"/>
      <c r="E617" s="39"/>
    </row>
    <row r="618" spans="2:5" x14ac:dyDescent="0.3">
      <c r="B618" s="20" t="s">
        <v>5</v>
      </c>
      <c r="C618" s="15">
        <v>2</v>
      </c>
      <c r="D618" s="39"/>
      <c r="E618" s="39"/>
    </row>
    <row r="619" spans="2:5" x14ac:dyDescent="0.3">
      <c r="B619" s="20" t="s">
        <v>3</v>
      </c>
      <c r="C619" s="15">
        <v>4</v>
      </c>
      <c r="D619" s="39"/>
      <c r="E619" s="39"/>
    </row>
    <row r="620" spans="2:5" x14ac:dyDescent="0.3">
      <c r="B620" s="20" t="s">
        <v>4</v>
      </c>
      <c r="C620" s="15">
        <v>1</v>
      </c>
      <c r="D620" s="39"/>
      <c r="E620" s="39"/>
    </row>
    <row r="621" spans="2:5" x14ac:dyDescent="0.3">
      <c r="B621" s="21" t="s">
        <v>50</v>
      </c>
      <c r="C621" s="22">
        <v>192</v>
      </c>
      <c r="D621" s="38">
        <f>C622/C621</f>
        <v>0.81770833333333337</v>
      </c>
      <c r="E621" s="38">
        <f>C622/(C621-C624-C627-C628)</f>
        <v>0.95151515151515154</v>
      </c>
    </row>
    <row r="622" spans="2:5" x14ac:dyDescent="0.3">
      <c r="B622" s="19" t="s">
        <v>73</v>
      </c>
      <c r="C622" s="12">
        <v>157</v>
      </c>
      <c r="D622" s="39"/>
      <c r="E622" s="39"/>
    </row>
    <row r="623" spans="2:5" x14ac:dyDescent="0.3">
      <c r="B623" s="19" t="s">
        <v>0</v>
      </c>
      <c r="C623" s="12">
        <v>2</v>
      </c>
      <c r="D623" s="39"/>
      <c r="E623" s="39"/>
    </row>
    <row r="624" spans="2:5" x14ac:dyDescent="0.3">
      <c r="B624" s="20" t="s">
        <v>1</v>
      </c>
      <c r="C624" s="15">
        <v>1</v>
      </c>
      <c r="D624" s="39"/>
      <c r="E624" s="39"/>
    </row>
    <row r="625" spans="2:5" x14ac:dyDescent="0.3">
      <c r="B625" s="20" t="s">
        <v>3</v>
      </c>
      <c r="C625" s="15">
        <v>1</v>
      </c>
      <c r="D625" s="39"/>
      <c r="E625" s="39"/>
    </row>
    <row r="626" spans="2:5" x14ac:dyDescent="0.3">
      <c r="B626" s="19" t="s">
        <v>6</v>
      </c>
      <c r="C626" s="12">
        <v>33</v>
      </c>
      <c r="D626" s="39"/>
      <c r="E626" s="39"/>
    </row>
    <row r="627" spans="2:5" x14ac:dyDescent="0.3">
      <c r="B627" s="20" t="s">
        <v>1</v>
      </c>
      <c r="C627" s="15">
        <v>23</v>
      </c>
      <c r="D627" s="39"/>
      <c r="E627" s="39"/>
    </row>
    <row r="628" spans="2:5" x14ac:dyDescent="0.3">
      <c r="B628" s="20" t="s">
        <v>2</v>
      </c>
      <c r="C628" s="15">
        <v>3</v>
      </c>
      <c r="D628" s="39"/>
      <c r="E628" s="39"/>
    </row>
    <row r="629" spans="2:5" x14ac:dyDescent="0.3">
      <c r="B629" s="20" t="s">
        <v>5</v>
      </c>
      <c r="C629" s="15">
        <v>2</v>
      </c>
      <c r="D629" s="39"/>
      <c r="E629" s="39"/>
    </row>
    <row r="630" spans="2:5" x14ac:dyDescent="0.3">
      <c r="B630" s="20" t="s">
        <v>3</v>
      </c>
      <c r="C630" s="15">
        <v>4</v>
      </c>
      <c r="D630" s="39"/>
      <c r="E630" s="39"/>
    </row>
    <row r="631" spans="2:5" x14ac:dyDescent="0.3">
      <c r="B631" s="20" t="s">
        <v>4</v>
      </c>
      <c r="C631" s="15">
        <v>1</v>
      </c>
      <c r="D631" s="39"/>
      <c r="E631" s="39"/>
    </row>
    <row r="632" spans="2:5" x14ac:dyDescent="0.3">
      <c r="B632" s="21" t="s">
        <v>51</v>
      </c>
      <c r="C632" s="22">
        <v>59</v>
      </c>
      <c r="D632" s="38">
        <f>C633/C632</f>
        <v>0.55932203389830504</v>
      </c>
      <c r="E632" s="38">
        <f>C633/(C632-C635)</f>
        <v>0.62264150943396224</v>
      </c>
    </row>
    <row r="633" spans="2:5" x14ac:dyDescent="0.3">
      <c r="B633" s="19" t="s">
        <v>73</v>
      </c>
      <c r="C633" s="12">
        <v>33</v>
      </c>
      <c r="D633" s="39"/>
      <c r="E633" s="39"/>
    </row>
    <row r="634" spans="2:5" x14ac:dyDescent="0.3">
      <c r="B634" s="19" t="s">
        <v>6</v>
      </c>
      <c r="C634" s="12">
        <v>26</v>
      </c>
      <c r="D634" s="39"/>
      <c r="E634" s="39"/>
    </row>
    <row r="635" spans="2:5" x14ac:dyDescent="0.3">
      <c r="B635" s="20" t="s">
        <v>1</v>
      </c>
      <c r="C635" s="15">
        <v>6</v>
      </c>
      <c r="D635" s="39"/>
      <c r="E635" s="39"/>
    </row>
    <row r="636" spans="2:5" x14ac:dyDescent="0.3">
      <c r="B636" s="20" t="s">
        <v>5</v>
      </c>
      <c r="C636" s="15">
        <v>3</v>
      </c>
      <c r="D636" s="39"/>
      <c r="E636" s="39"/>
    </row>
    <row r="637" spans="2:5" x14ac:dyDescent="0.3">
      <c r="B637" s="20" t="s">
        <v>3</v>
      </c>
      <c r="C637" s="15">
        <v>17</v>
      </c>
      <c r="D637" s="39"/>
      <c r="E637" s="39"/>
    </row>
    <row r="638" spans="2:5" x14ac:dyDescent="0.3">
      <c r="B638" s="21" t="s">
        <v>55</v>
      </c>
      <c r="C638" s="22">
        <v>77</v>
      </c>
      <c r="D638" s="38">
        <f>C639/C638</f>
        <v>0.81818181818181823</v>
      </c>
      <c r="E638" s="38">
        <f>C639/(C638-C641-C643-C644)</f>
        <v>0.94029850746268662</v>
      </c>
    </row>
    <row r="639" spans="2:5" x14ac:dyDescent="0.3">
      <c r="B639" s="19" t="s">
        <v>73</v>
      </c>
      <c r="C639" s="12">
        <v>63</v>
      </c>
      <c r="D639" s="39"/>
      <c r="E639" s="39"/>
    </row>
    <row r="640" spans="2:5" x14ac:dyDescent="0.3">
      <c r="B640" s="19" t="s">
        <v>0</v>
      </c>
      <c r="C640" s="12">
        <v>1</v>
      </c>
      <c r="D640" s="39"/>
      <c r="E640" s="39"/>
    </row>
    <row r="641" spans="2:5" x14ac:dyDescent="0.3">
      <c r="B641" s="20" t="s">
        <v>1</v>
      </c>
      <c r="C641" s="15">
        <v>1</v>
      </c>
      <c r="D641" s="39"/>
      <c r="E641" s="39"/>
    </row>
    <row r="642" spans="2:5" x14ac:dyDescent="0.3">
      <c r="B642" s="19" t="s">
        <v>6</v>
      </c>
      <c r="C642" s="12">
        <v>13</v>
      </c>
      <c r="D642" s="39"/>
      <c r="E642" s="39"/>
    </row>
    <row r="643" spans="2:5" x14ac:dyDescent="0.3">
      <c r="B643" s="20" t="s">
        <v>1</v>
      </c>
      <c r="C643" s="15">
        <v>7</v>
      </c>
      <c r="D643" s="39"/>
      <c r="E643" s="39"/>
    </row>
    <row r="644" spans="2:5" x14ac:dyDescent="0.3">
      <c r="B644" s="20" t="s">
        <v>2</v>
      </c>
      <c r="C644" s="15">
        <v>2</v>
      </c>
      <c r="D644" s="39"/>
      <c r="E644" s="39"/>
    </row>
    <row r="645" spans="2:5" x14ac:dyDescent="0.3">
      <c r="B645" s="20" t="s">
        <v>5</v>
      </c>
      <c r="C645" s="15">
        <v>1</v>
      </c>
      <c r="D645" s="39"/>
      <c r="E645" s="39"/>
    </row>
    <row r="646" spans="2:5" x14ac:dyDescent="0.3">
      <c r="B646" s="20" t="s">
        <v>4</v>
      </c>
      <c r="C646" s="15">
        <v>3</v>
      </c>
      <c r="D646" s="39"/>
      <c r="E646" s="39"/>
    </row>
    <row r="647" spans="2:5" x14ac:dyDescent="0.3">
      <c r="B647" s="21" t="s">
        <v>57</v>
      </c>
      <c r="C647" s="22">
        <v>66</v>
      </c>
      <c r="D647" s="38">
        <f>C648/C647</f>
        <v>0.80303030303030298</v>
      </c>
      <c r="E647" s="38">
        <f>C648/(C647-C650-C651)</f>
        <v>0.92982456140350878</v>
      </c>
    </row>
    <row r="648" spans="2:5" x14ac:dyDescent="0.3">
      <c r="B648" s="19" t="s">
        <v>73</v>
      </c>
      <c r="C648" s="12">
        <v>53</v>
      </c>
      <c r="D648" s="39"/>
      <c r="E648" s="39"/>
    </row>
    <row r="649" spans="2:5" x14ac:dyDescent="0.3">
      <c r="B649" s="19" t="s">
        <v>6</v>
      </c>
      <c r="C649" s="12">
        <v>13</v>
      </c>
      <c r="D649" s="39"/>
      <c r="E649" s="39"/>
    </row>
    <row r="650" spans="2:5" x14ac:dyDescent="0.3">
      <c r="B650" s="20" t="s">
        <v>1</v>
      </c>
      <c r="C650" s="15">
        <v>5</v>
      </c>
      <c r="D650" s="39"/>
      <c r="E650" s="39"/>
    </row>
    <row r="651" spans="2:5" x14ac:dyDescent="0.3">
      <c r="B651" s="20" t="s">
        <v>2</v>
      </c>
      <c r="C651" s="15">
        <v>4</v>
      </c>
      <c r="D651" s="39"/>
      <c r="E651" s="39"/>
    </row>
    <row r="652" spans="2:5" x14ac:dyDescent="0.3">
      <c r="B652" s="20" t="s">
        <v>5</v>
      </c>
      <c r="C652" s="15">
        <v>1</v>
      </c>
      <c r="D652" s="39"/>
      <c r="E652" s="39"/>
    </row>
    <row r="653" spans="2:5" x14ac:dyDescent="0.3">
      <c r="B653" s="20" t="s">
        <v>3</v>
      </c>
      <c r="C653" s="15">
        <v>1</v>
      </c>
      <c r="D653" s="39"/>
      <c r="E653" s="39"/>
    </row>
    <row r="654" spans="2:5" x14ac:dyDescent="0.3">
      <c r="B654" s="20" t="s">
        <v>4</v>
      </c>
      <c r="C654" s="15">
        <v>2</v>
      </c>
      <c r="D654" s="39"/>
      <c r="E654" s="39"/>
    </row>
    <row r="655" spans="2:5" x14ac:dyDescent="0.3">
      <c r="B655" s="21" t="s">
        <v>58</v>
      </c>
      <c r="C655" s="22">
        <v>37</v>
      </c>
      <c r="D655" s="38">
        <f>C656/C655</f>
        <v>0.56756756756756754</v>
      </c>
      <c r="E655" s="38">
        <f>C656/(C655-C658-C659)</f>
        <v>0.95454545454545459</v>
      </c>
    </row>
    <row r="656" spans="2:5" x14ac:dyDescent="0.3">
      <c r="B656" s="19" t="s">
        <v>73</v>
      </c>
      <c r="C656" s="12">
        <v>21</v>
      </c>
      <c r="D656" s="39"/>
      <c r="E656" s="39"/>
    </row>
    <row r="657" spans="2:5" x14ac:dyDescent="0.3">
      <c r="B657" s="19" t="s">
        <v>6</v>
      </c>
      <c r="C657" s="12">
        <v>16</v>
      </c>
      <c r="D657" s="39"/>
      <c r="E657" s="39"/>
    </row>
    <row r="658" spans="2:5" x14ac:dyDescent="0.3">
      <c r="B658" s="20" t="s">
        <v>1</v>
      </c>
      <c r="C658" s="15">
        <v>13</v>
      </c>
      <c r="D658" s="39"/>
      <c r="E658" s="39"/>
    </row>
    <row r="659" spans="2:5" x14ac:dyDescent="0.3">
      <c r="B659" s="20" t="s">
        <v>2</v>
      </c>
      <c r="C659" s="15">
        <v>2</v>
      </c>
      <c r="D659" s="39"/>
      <c r="E659" s="39"/>
    </row>
    <row r="660" spans="2:5" x14ac:dyDescent="0.3">
      <c r="B660" s="20" t="s">
        <v>3</v>
      </c>
      <c r="C660" s="15">
        <v>1</v>
      </c>
      <c r="D660" s="39"/>
      <c r="E660" s="39"/>
    </row>
    <row r="661" spans="2:5" x14ac:dyDescent="0.3">
      <c r="B661" s="21" t="s">
        <v>54</v>
      </c>
      <c r="C661" s="22">
        <v>219</v>
      </c>
      <c r="D661" s="38">
        <f>C662/C661</f>
        <v>0.85388127853881279</v>
      </c>
      <c r="E661" s="38">
        <f>C662/(C661-C666-C667)</f>
        <v>0.94444444444444442</v>
      </c>
    </row>
    <row r="662" spans="2:5" x14ac:dyDescent="0.3">
      <c r="B662" s="19" t="s">
        <v>73</v>
      </c>
      <c r="C662" s="12">
        <v>187</v>
      </c>
      <c r="D662" s="39"/>
      <c r="E662" s="39"/>
    </row>
    <row r="663" spans="2:5" x14ac:dyDescent="0.3">
      <c r="B663" s="19" t="s">
        <v>0</v>
      </c>
      <c r="C663" s="12">
        <v>3</v>
      </c>
      <c r="D663" s="39"/>
      <c r="E663" s="39"/>
    </row>
    <row r="664" spans="2:5" x14ac:dyDescent="0.3">
      <c r="B664" s="20" t="s">
        <v>3</v>
      </c>
      <c r="C664" s="15">
        <v>3</v>
      </c>
      <c r="D664" s="39"/>
      <c r="E664" s="39"/>
    </row>
    <row r="665" spans="2:5" x14ac:dyDescent="0.3">
      <c r="B665" s="19" t="s">
        <v>6</v>
      </c>
      <c r="C665" s="12">
        <v>29</v>
      </c>
      <c r="D665" s="39"/>
      <c r="E665" s="39"/>
    </row>
    <row r="666" spans="2:5" x14ac:dyDescent="0.3">
      <c r="B666" s="20" t="s">
        <v>1</v>
      </c>
      <c r="C666" s="15">
        <v>11</v>
      </c>
      <c r="D666" s="39"/>
      <c r="E666" s="39"/>
    </row>
    <row r="667" spans="2:5" x14ac:dyDescent="0.3">
      <c r="B667" s="20" t="s">
        <v>2</v>
      </c>
      <c r="C667" s="15">
        <v>10</v>
      </c>
      <c r="D667" s="39"/>
      <c r="E667" s="39"/>
    </row>
    <row r="668" spans="2:5" x14ac:dyDescent="0.3">
      <c r="B668" s="20" t="s">
        <v>3</v>
      </c>
      <c r="C668" s="15">
        <v>1</v>
      </c>
      <c r="D668" s="39"/>
      <c r="E668" s="39"/>
    </row>
    <row r="669" spans="2:5" x14ac:dyDescent="0.3">
      <c r="B669" s="20" t="s">
        <v>4</v>
      </c>
      <c r="C669" s="15">
        <v>7</v>
      </c>
      <c r="D669" s="39"/>
      <c r="E669" s="39"/>
    </row>
    <row r="670" spans="2:5" x14ac:dyDescent="0.3">
      <c r="B670" s="21" t="s">
        <v>60</v>
      </c>
      <c r="C670" s="22">
        <v>143</v>
      </c>
      <c r="D670" s="38">
        <f>C671/C670</f>
        <v>0.80419580419580416</v>
      </c>
      <c r="E670" s="38">
        <f>C671/(C670-C675-C676)</f>
        <v>0.8984375</v>
      </c>
    </row>
    <row r="671" spans="2:5" x14ac:dyDescent="0.3">
      <c r="B671" s="19" t="s">
        <v>73</v>
      </c>
      <c r="C671" s="12">
        <v>115</v>
      </c>
      <c r="D671" s="39"/>
      <c r="E671" s="39"/>
    </row>
    <row r="672" spans="2:5" x14ac:dyDescent="0.3">
      <c r="B672" s="19" t="s">
        <v>0</v>
      </c>
      <c r="C672" s="12">
        <v>2</v>
      </c>
      <c r="D672" s="39"/>
      <c r="E672" s="39"/>
    </row>
    <row r="673" spans="2:5" x14ac:dyDescent="0.3">
      <c r="B673" s="20" t="s">
        <v>3</v>
      </c>
      <c r="C673" s="15">
        <v>2</v>
      </c>
      <c r="D673" s="39"/>
      <c r="E673" s="39"/>
    </row>
    <row r="674" spans="2:5" x14ac:dyDescent="0.3">
      <c r="B674" s="19" t="s">
        <v>6</v>
      </c>
      <c r="C674" s="12">
        <v>26</v>
      </c>
      <c r="D674" s="39"/>
      <c r="E674" s="39"/>
    </row>
    <row r="675" spans="2:5" x14ac:dyDescent="0.3">
      <c r="B675" s="20" t="s">
        <v>1</v>
      </c>
      <c r="C675" s="15">
        <v>12</v>
      </c>
      <c r="D675" s="39"/>
      <c r="E675" s="39"/>
    </row>
    <row r="676" spans="2:5" x14ac:dyDescent="0.3">
      <c r="B676" s="20" t="s">
        <v>2</v>
      </c>
      <c r="C676" s="15">
        <v>3</v>
      </c>
      <c r="D676" s="39"/>
      <c r="E676" s="39"/>
    </row>
    <row r="677" spans="2:5" x14ac:dyDescent="0.3">
      <c r="B677" s="20" t="s">
        <v>5</v>
      </c>
      <c r="C677" s="15">
        <v>3</v>
      </c>
      <c r="D677" s="39"/>
      <c r="E677" s="39"/>
    </row>
    <row r="678" spans="2:5" x14ac:dyDescent="0.3">
      <c r="B678" s="20" t="s">
        <v>3</v>
      </c>
      <c r="C678" s="15">
        <v>5</v>
      </c>
      <c r="D678" s="39"/>
      <c r="E678" s="39"/>
    </row>
    <row r="679" spans="2:5" x14ac:dyDescent="0.3">
      <c r="B679" s="20" t="s">
        <v>4</v>
      </c>
      <c r="C679" s="15">
        <v>3</v>
      </c>
      <c r="D679" s="39"/>
      <c r="E679" s="39"/>
    </row>
    <row r="680" spans="2:5" x14ac:dyDescent="0.3">
      <c r="B680" s="21" t="s">
        <v>62</v>
      </c>
      <c r="C680" s="22">
        <v>58</v>
      </c>
      <c r="D680" s="38">
        <f>C681/C680</f>
        <v>0.93103448275862066</v>
      </c>
      <c r="E680" s="38">
        <f>C681/(C680-C683)</f>
        <v>0.9642857142857143</v>
      </c>
    </row>
    <row r="681" spans="2:5" x14ac:dyDescent="0.3">
      <c r="B681" s="19" t="s">
        <v>73</v>
      </c>
      <c r="C681" s="12">
        <v>54</v>
      </c>
      <c r="D681" s="39"/>
      <c r="E681" s="39"/>
    </row>
    <row r="682" spans="2:5" x14ac:dyDescent="0.3">
      <c r="B682" s="19" t="s">
        <v>6</v>
      </c>
      <c r="C682" s="12">
        <v>4</v>
      </c>
      <c r="D682" s="39"/>
      <c r="E682" s="39"/>
    </row>
    <row r="683" spans="2:5" x14ac:dyDescent="0.3">
      <c r="B683" s="20" t="s">
        <v>1</v>
      </c>
      <c r="C683" s="15">
        <v>2</v>
      </c>
      <c r="D683" s="39"/>
      <c r="E683" s="39"/>
    </row>
    <row r="684" spans="2:5" x14ac:dyDescent="0.3">
      <c r="B684" s="20" t="s">
        <v>5</v>
      </c>
      <c r="C684" s="15">
        <v>1</v>
      </c>
      <c r="D684" s="39"/>
      <c r="E684" s="39"/>
    </row>
    <row r="685" spans="2:5" x14ac:dyDescent="0.3">
      <c r="B685" s="20" t="s">
        <v>4</v>
      </c>
      <c r="C685" s="15">
        <v>1</v>
      </c>
      <c r="D685" s="39"/>
      <c r="E685" s="39"/>
    </row>
    <row r="686" spans="2:5" x14ac:dyDescent="0.3">
      <c r="B686" s="21" t="s">
        <v>63</v>
      </c>
      <c r="C686" s="22">
        <v>145</v>
      </c>
      <c r="D686" s="38">
        <f>C687/C686</f>
        <v>0.75172413793103443</v>
      </c>
      <c r="E686" s="38">
        <f>C687/(C686-C691-C692)</f>
        <v>0.84496124031007747</v>
      </c>
    </row>
    <row r="687" spans="2:5" x14ac:dyDescent="0.3">
      <c r="B687" s="19" t="s">
        <v>73</v>
      </c>
      <c r="C687" s="12">
        <v>109</v>
      </c>
      <c r="D687" s="39"/>
      <c r="E687" s="39"/>
    </row>
    <row r="688" spans="2:5" x14ac:dyDescent="0.3">
      <c r="B688" s="19" t="s">
        <v>0</v>
      </c>
      <c r="C688" s="12">
        <v>1</v>
      </c>
      <c r="D688" s="39"/>
      <c r="E688" s="39"/>
    </row>
    <row r="689" spans="2:5" x14ac:dyDescent="0.3">
      <c r="B689" s="20" t="s">
        <v>3</v>
      </c>
      <c r="C689" s="15">
        <v>1</v>
      </c>
      <c r="D689" s="39"/>
      <c r="E689" s="39"/>
    </row>
    <row r="690" spans="2:5" x14ac:dyDescent="0.3">
      <c r="B690" s="19" t="s">
        <v>6</v>
      </c>
      <c r="C690" s="12">
        <v>35</v>
      </c>
      <c r="D690" s="39"/>
      <c r="E690" s="39"/>
    </row>
    <row r="691" spans="2:5" x14ac:dyDescent="0.3">
      <c r="B691" s="20" t="s">
        <v>1</v>
      </c>
      <c r="C691" s="15">
        <v>14</v>
      </c>
      <c r="D691" s="39"/>
      <c r="E691" s="39"/>
    </row>
    <row r="692" spans="2:5" x14ac:dyDescent="0.3">
      <c r="B692" s="20" t="s">
        <v>2</v>
      </c>
      <c r="C692" s="15">
        <v>2</v>
      </c>
      <c r="D692" s="39"/>
      <c r="E692" s="39"/>
    </row>
    <row r="693" spans="2:5" x14ac:dyDescent="0.3">
      <c r="B693" s="20" t="s">
        <v>5</v>
      </c>
      <c r="C693" s="15">
        <v>7</v>
      </c>
      <c r="D693" s="39"/>
      <c r="E693" s="39"/>
    </row>
    <row r="694" spans="2:5" x14ac:dyDescent="0.3">
      <c r="B694" s="20" t="s">
        <v>3</v>
      </c>
      <c r="C694" s="15">
        <v>10</v>
      </c>
      <c r="D694" s="39"/>
      <c r="E694" s="39"/>
    </row>
    <row r="695" spans="2:5" x14ac:dyDescent="0.3">
      <c r="B695" s="20" t="s">
        <v>4</v>
      </c>
      <c r="C695" s="15">
        <v>2</v>
      </c>
      <c r="D695" s="39"/>
      <c r="E695" s="39"/>
    </row>
    <row r="696" spans="2:5" x14ac:dyDescent="0.3">
      <c r="B696" s="21" t="s">
        <v>66</v>
      </c>
      <c r="C696" s="22">
        <v>28</v>
      </c>
      <c r="D696" s="38">
        <f>C697/C696</f>
        <v>0.7857142857142857</v>
      </c>
      <c r="E696" s="38">
        <f>C697/(C696-C699)</f>
        <v>0.91666666666666663</v>
      </c>
    </row>
    <row r="697" spans="2:5" x14ac:dyDescent="0.3">
      <c r="B697" s="19" t="s">
        <v>73</v>
      </c>
      <c r="C697" s="12">
        <v>22</v>
      </c>
      <c r="D697" s="39"/>
      <c r="E697" s="39"/>
    </row>
    <row r="698" spans="2:5" x14ac:dyDescent="0.3">
      <c r="B698" s="19" t="s">
        <v>6</v>
      </c>
      <c r="C698" s="12">
        <v>6</v>
      </c>
      <c r="D698" s="39"/>
      <c r="E698" s="39"/>
    </row>
    <row r="699" spans="2:5" x14ac:dyDescent="0.3">
      <c r="B699" s="20" t="s">
        <v>1</v>
      </c>
      <c r="C699" s="15">
        <v>4</v>
      </c>
      <c r="D699" s="39"/>
      <c r="E699" s="39"/>
    </row>
    <row r="700" spans="2:5" x14ac:dyDescent="0.3">
      <c r="B700" s="20" t="s">
        <v>3</v>
      </c>
      <c r="C700" s="15">
        <v>1</v>
      </c>
      <c r="D700" s="39"/>
      <c r="E700" s="39"/>
    </row>
    <row r="701" spans="2:5" x14ac:dyDescent="0.3">
      <c r="B701" s="20" t="s">
        <v>4</v>
      </c>
      <c r="C701" s="15">
        <v>1</v>
      </c>
      <c r="D701" s="39"/>
      <c r="E701" s="39"/>
    </row>
    <row r="702" spans="2:5" x14ac:dyDescent="0.3">
      <c r="B702" s="21" t="s">
        <v>70</v>
      </c>
      <c r="C702" s="22">
        <v>89</v>
      </c>
      <c r="D702" s="38">
        <f>C703/C702</f>
        <v>0.7752808988764045</v>
      </c>
      <c r="E702" s="38">
        <f>C703/(C702-C705)</f>
        <v>0.83132530120481929</v>
      </c>
    </row>
    <row r="703" spans="2:5" x14ac:dyDescent="0.3">
      <c r="B703" s="19" t="s">
        <v>73</v>
      </c>
      <c r="C703" s="12">
        <v>69</v>
      </c>
      <c r="D703" s="39"/>
      <c r="E703" s="39"/>
    </row>
    <row r="704" spans="2:5" x14ac:dyDescent="0.3">
      <c r="B704" s="19" t="s">
        <v>6</v>
      </c>
      <c r="C704" s="12">
        <v>20</v>
      </c>
      <c r="D704" s="39"/>
      <c r="E704" s="39"/>
    </row>
    <row r="705" spans="2:5" x14ac:dyDescent="0.3">
      <c r="B705" s="20" t="s">
        <v>1</v>
      </c>
      <c r="C705" s="15">
        <v>6</v>
      </c>
      <c r="D705" s="39"/>
      <c r="E705" s="39"/>
    </row>
    <row r="706" spans="2:5" x14ac:dyDescent="0.3">
      <c r="B706" s="20" t="s">
        <v>5</v>
      </c>
      <c r="C706" s="15">
        <v>3</v>
      </c>
      <c r="D706" s="39"/>
      <c r="E706" s="39"/>
    </row>
    <row r="707" spans="2:5" x14ac:dyDescent="0.3">
      <c r="B707" s="20" t="s">
        <v>3</v>
      </c>
      <c r="C707" s="15">
        <v>10</v>
      </c>
      <c r="D707" s="39"/>
      <c r="E707" s="39"/>
    </row>
    <row r="708" spans="2:5" x14ac:dyDescent="0.3">
      <c r="B708" s="20" t="s">
        <v>4</v>
      </c>
      <c r="C708" s="15">
        <v>1</v>
      </c>
      <c r="D708" s="39"/>
      <c r="E708" s="39"/>
    </row>
    <row r="709" spans="2:5" x14ac:dyDescent="0.3">
      <c r="B709" s="21" t="s">
        <v>59</v>
      </c>
      <c r="C709" s="22">
        <v>232</v>
      </c>
      <c r="D709" s="38">
        <f>C710/C709</f>
        <v>0.81465517241379315</v>
      </c>
      <c r="E709" s="38">
        <f>C710/(C709-C714-C715)</f>
        <v>0.94499999999999995</v>
      </c>
    </row>
    <row r="710" spans="2:5" x14ac:dyDescent="0.3">
      <c r="B710" s="19" t="s">
        <v>73</v>
      </c>
      <c r="C710" s="12">
        <v>189</v>
      </c>
      <c r="D710" s="39"/>
      <c r="E710" s="39"/>
    </row>
    <row r="711" spans="2:5" x14ac:dyDescent="0.3">
      <c r="B711" s="19" t="s">
        <v>0</v>
      </c>
      <c r="C711" s="12">
        <v>2</v>
      </c>
      <c r="D711" s="39"/>
      <c r="E711" s="39"/>
    </row>
    <row r="712" spans="2:5" x14ac:dyDescent="0.3">
      <c r="B712" s="20" t="s">
        <v>3</v>
      </c>
      <c r="C712" s="15">
        <v>2</v>
      </c>
      <c r="D712" s="39"/>
      <c r="E712" s="39"/>
    </row>
    <row r="713" spans="2:5" x14ac:dyDescent="0.3">
      <c r="B713" s="19" t="s">
        <v>6</v>
      </c>
      <c r="C713" s="12">
        <v>41</v>
      </c>
      <c r="D713" s="39"/>
      <c r="E713" s="39"/>
    </row>
    <row r="714" spans="2:5" x14ac:dyDescent="0.3">
      <c r="B714" s="20" t="s">
        <v>1</v>
      </c>
      <c r="C714" s="15">
        <v>22</v>
      </c>
      <c r="D714" s="39"/>
      <c r="E714" s="39"/>
    </row>
    <row r="715" spans="2:5" x14ac:dyDescent="0.3">
      <c r="B715" s="20" t="s">
        <v>2</v>
      </c>
      <c r="C715" s="15">
        <v>10</v>
      </c>
      <c r="D715" s="39"/>
      <c r="E715" s="39"/>
    </row>
    <row r="716" spans="2:5" x14ac:dyDescent="0.3">
      <c r="B716" s="20" t="s">
        <v>5</v>
      </c>
      <c r="C716" s="15">
        <v>2</v>
      </c>
      <c r="D716" s="39"/>
      <c r="E716" s="39"/>
    </row>
    <row r="717" spans="2:5" x14ac:dyDescent="0.3">
      <c r="B717" s="20" t="s">
        <v>3</v>
      </c>
      <c r="C717" s="15">
        <v>4</v>
      </c>
      <c r="D717" s="39"/>
      <c r="E717" s="39"/>
    </row>
    <row r="718" spans="2:5" x14ac:dyDescent="0.3">
      <c r="B718" s="20" t="s">
        <v>4</v>
      </c>
      <c r="C718" s="15">
        <v>3</v>
      </c>
      <c r="D718" s="39"/>
      <c r="E718" s="39"/>
    </row>
    <row r="719" spans="2:5" x14ac:dyDescent="0.3">
      <c r="B719" s="21" t="s">
        <v>43</v>
      </c>
      <c r="C719" s="22">
        <v>61</v>
      </c>
      <c r="D719" s="38">
        <f>C720/C719</f>
        <v>0.78688524590163933</v>
      </c>
      <c r="E719" s="38">
        <f>C720/(C719-C722)</f>
        <v>0.8571428571428571</v>
      </c>
    </row>
    <row r="720" spans="2:5" x14ac:dyDescent="0.3">
      <c r="B720" s="19" t="s">
        <v>73</v>
      </c>
      <c r="C720" s="12">
        <v>48</v>
      </c>
      <c r="D720" s="39"/>
      <c r="E720" s="39"/>
    </row>
    <row r="721" spans="2:5" x14ac:dyDescent="0.3">
      <c r="B721" s="19" t="s">
        <v>6</v>
      </c>
      <c r="C721" s="12">
        <v>13</v>
      </c>
      <c r="D721" s="39"/>
      <c r="E721" s="39"/>
    </row>
    <row r="722" spans="2:5" x14ac:dyDescent="0.3">
      <c r="B722" s="20" t="s">
        <v>1</v>
      </c>
      <c r="C722" s="15">
        <v>5</v>
      </c>
      <c r="D722" s="39"/>
      <c r="E722" s="39"/>
    </row>
    <row r="723" spans="2:5" x14ac:dyDescent="0.3">
      <c r="B723" s="20" t="s">
        <v>3</v>
      </c>
      <c r="C723" s="15">
        <v>7</v>
      </c>
      <c r="D723" s="39"/>
      <c r="E723" s="39"/>
    </row>
    <row r="724" spans="2:5" x14ac:dyDescent="0.3">
      <c r="B724" s="20" t="s">
        <v>4</v>
      </c>
      <c r="C724" s="15">
        <v>1</v>
      </c>
      <c r="D724" s="39"/>
      <c r="E724" s="39"/>
    </row>
    <row r="725" spans="2:5" x14ac:dyDescent="0.3">
      <c r="B725" s="21" t="s">
        <v>68</v>
      </c>
      <c r="C725" s="22">
        <v>94</v>
      </c>
      <c r="D725" s="38">
        <f>C726/C725</f>
        <v>0.71276595744680848</v>
      </c>
      <c r="E725" s="38">
        <f>C726/(C725-C728-C729)</f>
        <v>0.93055555555555558</v>
      </c>
    </row>
    <row r="726" spans="2:5" x14ac:dyDescent="0.3">
      <c r="B726" s="19" t="s">
        <v>73</v>
      </c>
      <c r="C726" s="12">
        <v>67</v>
      </c>
      <c r="D726" s="39"/>
      <c r="E726" s="39"/>
    </row>
    <row r="727" spans="2:5" x14ac:dyDescent="0.3">
      <c r="B727" s="19" t="s">
        <v>6</v>
      </c>
      <c r="C727" s="12">
        <v>27</v>
      </c>
      <c r="D727" s="39"/>
      <c r="E727" s="39"/>
    </row>
    <row r="728" spans="2:5" x14ac:dyDescent="0.3">
      <c r="B728" s="20" t="s">
        <v>1</v>
      </c>
      <c r="C728" s="15">
        <v>20</v>
      </c>
      <c r="D728" s="39"/>
      <c r="E728" s="39"/>
    </row>
    <row r="729" spans="2:5" x14ac:dyDescent="0.3">
      <c r="B729" s="20" t="s">
        <v>2</v>
      </c>
      <c r="C729" s="15">
        <v>2</v>
      </c>
      <c r="D729" s="39"/>
      <c r="E729" s="39"/>
    </row>
    <row r="730" spans="2:5" x14ac:dyDescent="0.3">
      <c r="B730" s="20" t="s">
        <v>5</v>
      </c>
      <c r="C730" s="15">
        <v>3</v>
      </c>
      <c r="D730" s="39"/>
      <c r="E730" s="39"/>
    </row>
    <row r="731" spans="2:5" x14ac:dyDescent="0.3">
      <c r="B731" s="20" t="s">
        <v>3</v>
      </c>
      <c r="C731" s="15">
        <v>2</v>
      </c>
      <c r="D731" s="39"/>
      <c r="E731" s="39"/>
    </row>
    <row r="732" spans="2:5" x14ac:dyDescent="0.3">
      <c r="B732" s="21" t="s">
        <v>71</v>
      </c>
      <c r="C732" s="22">
        <v>30</v>
      </c>
      <c r="D732" s="38">
        <f>C733/C732</f>
        <v>0.83333333333333337</v>
      </c>
      <c r="E732" s="38">
        <f>C733/(C732-C735)</f>
        <v>0.96153846153846156</v>
      </c>
    </row>
    <row r="733" spans="2:5" x14ac:dyDescent="0.3">
      <c r="B733" s="19" t="s">
        <v>73</v>
      </c>
      <c r="C733" s="12">
        <v>25</v>
      </c>
      <c r="D733" s="39"/>
      <c r="E733" s="39"/>
    </row>
    <row r="734" spans="2:5" x14ac:dyDescent="0.3">
      <c r="B734" s="19" t="s">
        <v>6</v>
      </c>
      <c r="C734" s="12">
        <v>5</v>
      </c>
      <c r="D734" s="39"/>
      <c r="E734" s="39"/>
    </row>
    <row r="735" spans="2:5" x14ac:dyDescent="0.3">
      <c r="B735" s="20" t="s">
        <v>1</v>
      </c>
      <c r="C735" s="15">
        <v>4</v>
      </c>
      <c r="D735" s="39"/>
      <c r="E735" s="39"/>
    </row>
    <row r="736" spans="2:5" x14ac:dyDescent="0.3">
      <c r="B736" s="20" t="s">
        <v>2</v>
      </c>
      <c r="C736" s="15">
        <v>1</v>
      </c>
      <c r="D736" s="39"/>
      <c r="E736" s="39"/>
    </row>
    <row r="737" spans="2:5" x14ac:dyDescent="0.3">
      <c r="B737" s="21" t="s">
        <v>72</v>
      </c>
      <c r="C737" s="22">
        <v>88</v>
      </c>
      <c r="D737" s="38">
        <f>C738/C737</f>
        <v>0.81818181818181823</v>
      </c>
      <c r="E737" s="38">
        <f>C738/(C737-C742)</f>
        <v>0.9</v>
      </c>
    </row>
    <row r="738" spans="2:5" x14ac:dyDescent="0.3">
      <c r="B738" s="19" t="s">
        <v>73</v>
      </c>
      <c r="C738" s="12">
        <v>72</v>
      </c>
      <c r="D738" s="39"/>
      <c r="E738" s="39"/>
    </row>
    <row r="739" spans="2:5" x14ac:dyDescent="0.3">
      <c r="B739" s="19" t="s">
        <v>0</v>
      </c>
      <c r="C739" s="12">
        <v>1</v>
      </c>
      <c r="D739" s="39"/>
      <c r="E739" s="39"/>
    </row>
    <row r="740" spans="2:5" x14ac:dyDescent="0.3">
      <c r="B740" s="20" t="s">
        <v>4</v>
      </c>
      <c r="C740" s="15">
        <v>1</v>
      </c>
      <c r="D740" s="39"/>
      <c r="E740" s="39"/>
    </row>
    <row r="741" spans="2:5" x14ac:dyDescent="0.3">
      <c r="B741" s="19" t="s">
        <v>6</v>
      </c>
      <c r="C741" s="12">
        <v>15</v>
      </c>
      <c r="D741" s="39"/>
      <c r="E741" s="39"/>
    </row>
    <row r="742" spans="2:5" x14ac:dyDescent="0.3">
      <c r="B742" s="20" t="s">
        <v>1</v>
      </c>
      <c r="C742" s="15">
        <v>8</v>
      </c>
      <c r="D742" s="39"/>
      <c r="E742" s="39"/>
    </row>
    <row r="743" spans="2:5" x14ac:dyDescent="0.3">
      <c r="B743" s="20" t="s">
        <v>3</v>
      </c>
      <c r="C743" s="15">
        <v>2</v>
      </c>
      <c r="D743" s="39"/>
      <c r="E743" s="39"/>
    </row>
    <row r="744" spans="2:5" ht="15" thickBot="1" x14ac:dyDescent="0.35">
      <c r="B744" s="20" t="s">
        <v>4</v>
      </c>
      <c r="C744" s="15">
        <v>5</v>
      </c>
      <c r="D744" s="39"/>
      <c r="E744" s="39"/>
    </row>
    <row r="745" spans="2:5" ht="15" thickBot="1" x14ac:dyDescent="0.35">
      <c r="B745" s="8" t="s">
        <v>42</v>
      </c>
      <c r="C745" s="9">
        <v>1126</v>
      </c>
      <c r="D745" s="37">
        <f>(C747+C755+C764+C773+C782+C789+C795+C806+C813)/C745</f>
        <v>0.61101243339253997</v>
      </c>
      <c r="E745" s="37">
        <f>(C747+C755+C764+C773+C782+C789+C795+C806+C813)/(C745-C751-C760-C761-C768-C769-C777-C778-C800-C801-C808-C817-C818)</f>
        <v>0.64239028944911303</v>
      </c>
    </row>
    <row r="746" spans="2:5" x14ac:dyDescent="0.3">
      <c r="B746" s="21" t="s">
        <v>46</v>
      </c>
      <c r="C746" s="22">
        <v>38</v>
      </c>
      <c r="D746" s="38">
        <f>C747/C746</f>
        <v>0.5</v>
      </c>
      <c r="E746" s="38">
        <f>C747/(C746-C751)</f>
        <v>0.54285714285714282</v>
      </c>
    </row>
    <row r="747" spans="2:5" x14ac:dyDescent="0.3">
      <c r="B747" s="19" t="s">
        <v>73</v>
      </c>
      <c r="C747" s="12">
        <v>19</v>
      </c>
      <c r="D747" s="39"/>
      <c r="E747" s="39"/>
    </row>
    <row r="748" spans="2:5" x14ac:dyDescent="0.3">
      <c r="B748" s="19" t="s">
        <v>0</v>
      </c>
      <c r="C748" s="12">
        <v>2</v>
      </c>
      <c r="D748" s="39"/>
      <c r="E748" s="39"/>
    </row>
    <row r="749" spans="2:5" x14ac:dyDescent="0.3">
      <c r="B749" s="20" t="s">
        <v>3</v>
      </c>
      <c r="C749" s="15">
        <v>2</v>
      </c>
      <c r="D749" s="39"/>
      <c r="E749" s="39"/>
    </row>
    <row r="750" spans="2:5" x14ac:dyDescent="0.3">
      <c r="B750" s="19" t="s">
        <v>6</v>
      </c>
      <c r="C750" s="12">
        <v>17</v>
      </c>
      <c r="D750" s="39"/>
      <c r="E750" s="39"/>
    </row>
    <row r="751" spans="2:5" x14ac:dyDescent="0.3">
      <c r="B751" s="20" t="s">
        <v>2</v>
      </c>
      <c r="C751" s="15">
        <v>3</v>
      </c>
      <c r="D751" s="39"/>
      <c r="E751" s="39"/>
    </row>
    <row r="752" spans="2:5" x14ac:dyDescent="0.3">
      <c r="B752" s="20" t="s">
        <v>5</v>
      </c>
      <c r="C752" s="15">
        <v>1</v>
      </c>
      <c r="D752" s="39"/>
      <c r="E752" s="39"/>
    </row>
    <row r="753" spans="2:5" x14ac:dyDescent="0.3">
      <c r="B753" s="20" t="s">
        <v>3</v>
      </c>
      <c r="C753" s="15">
        <v>13</v>
      </c>
      <c r="D753" s="39"/>
      <c r="E753" s="39"/>
    </row>
    <row r="754" spans="2:5" x14ac:dyDescent="0.3">
      <c r="B754" s="21" t="s">
        <v>48</v>
      </c>
      <c r="C754" s="22">
        <v>218</v>
      </c>
      <c r="D754" s="38">
        <f>C755/C754</f>
        <v>0.72935779816513757</v>
      </c>
      <c r="E754" s="38">
        <f>C755/(C754-C760-C761)</f>
        <v>0.77184466019417475</v>
      </c>
    </row>
    <row r="755" spans="2:5" x14ac:dyDescent="0.3">
      <c r="B755" s="19" t="s">
        <v>73</v>
      </c>
      <c r="C755" s="12">
        <v>159</v>
      </c>
      <c r="D755" s="39"/>
      <c r="E755" s="39"/>
    </row>
    <row r="756" spans="2:5" x14ac:dyDescent="0.3">
      <c r="B756" s="19" t="s">
        <v>0</v>
      </c>
      <c r="C756" s="12">
        <v>15</v>
      </c>
      <c r="D756" s="39"/>
      <c r="E756" s="39"/>
    </row>
    <row r="757" spans="2:5" x14ac:dyDescent="0.3">
      <c r="B757" s="20" t="s">
        <v>3</v>
      </c>
      <c r="C757" s="15">
        <v>14</v>
      </c>
      <c r="D757" s="39"/>
      <c r="E757" s="39"/>
    </row>
    <row r="758" spans="2:5" x14ac:dyDescent="0.3">
      <c r="B758" s="20" t="s">
        <v>4</v>
      </c>
      <c r="C758" s="15">
        <v>1</v>
      </c>
      <c r="D758" s="39"/>
      <c r="E758" s="39"/>
    </row>
    <row r="759" spans="2:5" x14ac:dyDescent="0.3">
      <c r="B759" s="19" t="s">
        <v>6</v>
      </c>
      <c r="C759" s="12">
        <v>44</v>
      </c>
      <c r="D759" s="39"/>
      <c r="E759" s="39"/>
    </row>
    <row r="760" spans="2:5" x14ac:dyDescent="0.3">
      <c r="B760" s="20" t="s">
        <v>1</v>
      </c>
      <c r="C760" s="15">
        <v>11</v>
      </c>
      <c r="D760" s="39"/>
      <c r="E760" s="39"/>
    </row>
    <row r="761" spans="2:5" x14ac:dyDescent="0.3">
      <c r="B761" s="20" t="s">
        <v>2</v>
      </c>
      <c r="C761" s="15">
        <v>1</v>
      </c>
      <c r="D761" s="39"/>
      <c r="E761" s="39"/>
    </row>
    <row r="762" spans="2:5" x14ac:dyDescent="0.3">
      <c r="B762" s="20" t="s">
        <v>3</v>
      </c>
      <c r="C762" s="15">
        <v>32</v>
      </c>
      <c r="D762" s="39"/>
      <c r="E762" s="39"/>
    </row>
    <row r="763" spans="2:5" x14ac:dyDescent="0.3">
      <c r="B763" s="21" t="s">
        <v>49</v>
      </c>
      <c r="C763" s="22">
        <v>118</v>
      </c>
      <c r="D763" s="38">
        <f>C764/C763</f>
        <v>0.5423728813559322</v>
      </c>
      <c r="E763" s="38">
        <f>C764/(C763-C768-C769)</f>
        <v>0.56140350877192979</v>
      </c>
    </row>
    <row r="764" spans="2:5" x14ac:dyDescent="0.3">
      <c r="B764" s="19" t="s">
        <v>73</v>
      </c>
      <c r="C764" s="12">
        <v>64</v>
      </c>
      <c r="D764" s="39"/>
      <c r="E764" s="39"/>
    </row>
    <row r="765" spans="2:5" x14ac:dyDescent="0.3">
      <c r="B765" s="19" t="s">
        <v>0</v>
      </c>
      <c r="C765" s="12">
        <v>8</v>
      </c>
      <c r="D765" s="39"/>
      <c r="E765" s="39"/>
    </row>
    <row r="766" spans="2:5" x14ac:dyDescent="0.3">
      <c r="B766" s="20" t="s">
        <v>3</v>
      </c>
      <c r="C766" s="15">
        <v>8</v>
      </c>
      <c r="D766" s="39"/>
      <c r="E766" s="39"/>
    </row>
    <row r="767" spans="2:5" x14ac:dyDescent="0.3">
      <c r="B767" s="19" t="s">
        <v>6</v>
      </c>
      <c r="C767" s="12">
        <v>46</v>
      </c>
      <c r="D767" s="39"/>
      <c r="E767" s="39"/>
    </row>
    <row r="768" spans="2:5" x14ac:dyDescent="0.3">
      <c r="B768" s="20" t="s">
        <v>1</v>
      </c>
      <c r="C768" s="15">
        <v>2</v>
      </c>
      <c r="D768" s="39"/>
      <c r="E768" s="39"/>
    </row>
    <row r="769" spans="2:5" x14ac:dyDescent="0.3">
      <c r="B769" s="20" t="s">
        <v>2</v>
      </c>
      <c r="C769" s="15">
        <v>2</v>
      </c>
      <c r="D769" s="39"/>
      <c r="E769" s="39"/>
    </row>
    <row r="770" spans="2:5" x14ac:dyDescent="0.3">
      <c r="B770" s="20" t="s">
        <v>5</v>
      </c>
      <c r="C770" s="15">
        <v>2</v>
      </c>
      <c r="D770" s="39"/>
      <c r="E770" s="39"/>
    </row>
    <row r="771" spans="2:5" x14ac:dyDescent="0.3">
      <c r="B771" s="20" t="s">
        <v>3</v>
      </c>
      <c r="C771" s="15">
        <v>40</v>
      </c>
      <c r="D771" s="39"/>
      <c r="E771" s="39"/>
    </row>
    <row r="772" spans="2:5" x14ac:dyDescent="0.3">
      <c r="B772" s="21" t="s">
        <v>50</v>
      </c>
      <c r="C772" s="22">
        <v>109</v>
      </c>
      <c r="D772" s="38">
        <f>C773/C772</f>
        <v>0.67889908256880738</v>
      </c>
      <c r="E772" s="38">
        <f>C773/(C772-C777-C778)</f>
        <v>0.71153846153846156</v>
      </c>
    </row>
    <row r="773" spans="2:5" x14ac:dyDescent="0.3">
      <c r="B773" s="19" t="s">
        <v>73</v>
      </c>
      <c r="C773" s="12">
        <v>74</v>
      </c>
      <c r="D773" s="39"/>
      <c r="E773" s="39"/>
    </row>
    <row r="774" spans="2:5" x14ac:dyDescent="0.3">
      <c r="B774" s="19" t="s">
        <v>0</v>
      </c>
      <c r="C774" s="12">
        <v>4</v>
      </c>
      <c r="D774" s="39"/>
      <c r="E774" s="39"/>
    </row>
    <row r="775" spans="2:5" x14ac:dyDescent="0.3">
      <c r="B775" s="20" t="s">
        <v>3</v>
      </c>
      <c r="C775" s="15">
        <v>4</v>
      </c>
      <c r="D775" s="39"/>
      <c r="E775" s="39"/>
    </row>
    <row r="776" spans="2:5" x14ac:dyDescent="0.3">
      <c r="B776" s="19" t="s">
        <v>6</v>
      </c>
      <c r="C776" s="12">
        <v>31</v>
      </c>
      <c r="D776" s="39"/>
      <c r="E776" s="39"/>
    </row>
    <row r="777" spans="2:5" x14ac:dyDescent="0.3">
      <c r="B777" s="20" t="s">
        <v>1</v>
      </c>
      <c r="C777" s="15">
        <v>3</v>
      </c>
      <c r="D777" s="39"/>
      <c r="E777" s="39"/>
    </row>
    <row r="778" spans="2:5" x14ac:dyDescent="0.3">
      <c r="B778" s="20" t="s">
        <v>2</v>
      </c>
      <c r="C778" s="15">
        <v>2</v>
      </c>
      <c r="D778" s="39"/>
      <c r="E778" s="39"/>
    </row>
    <row r="779" spans="2:5" x14ac:dyDescent="0.3">
      <c r="B779" s="20" t="s">
        <v>5</v>
      </c>
      <c r="C779" s="15">
        <v>1</v>
      </c>
      <c r="D779" s="39"/>
      <c r="E779" s="39"/>
    </row>
    <row r="780" spans="2:5" x14ac:dyDescent="0.3">
      <c r="B780" s="20" t="s">
        <v>3</v>
      </c>
      <c r="C780" s="15">
        <v>25</v>
      </c>
      <c r="D780" s="39"/>
      <c r="E780" s="39"/>
    </row>
    <row r="781" spans="2:5" x14ac:dyDescent="0.3">
      <c r="B781" s="21" t="s">
        <v>60</v>
      </c>
      <c r="C781" s="22">
        <v>50</v>
      </c>
      <c r="D781" s="38">
        <f>C782/C781</f>
        <v>0.46</v>
      </c>
      <c r="E781" s="38">
        <f>C782/(C781)</f>
        <v>0.46</v>
      </c>
    </row>
    <row r="782" spans="2:5" x14ac:dyDescent="0.3">
      <c r="B782" s="19" t="s">
        <v>73</v>
      </c>
      <c r="C782" s="12">
        <v>23</v>
      </c>
      <c r="D782" s="39"/>
      <c r="E782" s="39"/>
    </row>
    <row r="783" spans="2:5" x14ac:dyDescent="0.3">
      <c r="B783" s="19" t="s">
        <v>0</v>
      </c>
      <c r="C783" s="12">
        <v>5</v>
      </c>
      <c r="D783" s="39"/>
      <c r="E783" s="39"/>
    </row>
    <row r="784" spans="2:5" x14ac:dyDescent="0.3">
      <c r="B784" s="20" t="s">
        <v>3</v>
      </c>
      <c r="C784" s="15">
        <v>5</v>
      </c>
      <c r="D784" s="39"/>
      <c r="E784" s="39"/>
    </row>
    <row r="785" spans="2:5" x14ac:dyDescent="0.3">
      <c r="B785" s="19" t="s">
        <v>6</v>
      </c>
      <c r="C785" s="12">
        <v>22</v>
      </c>
      <c r="D785" s="39"/>
      <c r="E785" s="39"/>
    </row>
    <row r="786" spans="2:5" x14ac:dyDescent="0.3">
      <c r="B786" s="20" t="s">
        <v>5</v>
      </c>
      <c r="C786" s="15">
        <v>5</v>
      </c>
      <c r="D786" s="39"/>
      <c r="E786" s="39"/>
    </row>
    <row r="787" spans="2:5" x14ac:dyDescent="0.3">
      <c r="B787" s="20" t="s">
        <v>3</v>
      </c>
      <c r="C787" s="15">
        <v>17</v>
      </c>
      <c r="D787" s="39"/>
      <c r="E787" s="39"/>
    </row>
    <row r="788" spans="2:5" x14ac:dyDescent="0.3">
      <c r="B788" s="21" t="s">
        <v>63</v>
      </c>
      <c r="C788" s="22">
        <v>30</v>
      </c>
      <c r="D788" s="38">
        <f>C789/C788</f>
        <v>0.7</v>
      </c>
      <c r="E788" s="38">
        <f>C789/(C788)</f>
        <v>0.7</v>
      </c>
    </row>
    <row r="789" spans="2:5" x14ac:dyDescent="0.3">
      <c r="B789" s="19" t="s">
        <v>73</v>
      </c>
      <c r="C789" s="12">
        <v>21</v>
      </c>
      <c r="D789" s="39"/>
      <c r="E789" s="39"/>
    </row>
    <row r="790" spans="2:5" x14ac:dyDescent="0.3">
      <c r="B790" s="19" t="s">
        <v>6</v>
      </c>
      <c r="C790" s="12">
        <v>9</v>
      </c>
      <c r="D790" s="39"/>
      <c r="E790" s="39"/>
    </row>
    <row r="791" spans="2:5" x14ac:dyDescent="0.3">
      <c r="B791" s="20" t="s">
        <v>5</v>
      </c>
      <c r="C791" s="15">
        <v>1</v>
      </c>
      <c r="D791" s="39"/>
      <c r="E791" s="39"/>
    </row>
    <row r="792" spans="2:5" x14ac:dyDescent="0.3">
      <c r="B792" s="20" t="s">
        <v>3</v>
      </c>
      <c r="C792" s="15">
        <v>7</v>
      </c>
      <c r="D792" s="39"/>
      <c r="E792" s="39"/>
    </row>
    <row r="793" spans="2:5" x14ac:dyDescent="0.3">
      <c r="B793" s="20" t="s">
        <v>4</v>
      </c>
      <c r="C793" s="15">
        <v>1</v>
      </c>
      <c r="D793" s="39"/>
      <c r="E793" s="39"/>
    </row>
    <row r="794" spans="2:5" x14ac:dyDescent="0.3">
      <c r="B794" s="21" t="s">
        <v>59</v>
      </c>
      <c r="C794" s="22">
        <v>429</v>
      </c>
      <c r="D794" s="38">
        <f>C795/C794</f>
        <v>0.59440559440559437</v>
      </c>
      <c r="E794" s="38">
        <f>C795/(C794-C800-C801)</f>
        <v>0.63432835820895528</v>
      </c>
    </row>
    <row r="795" spans="2:5" x14ac:dyDescent="0.3">
      <c r="B795" s="19" t="s">
        <v>73</v>
      </c>
      <c r="C795" s="12">
        <v>255</v>
      </c>
      <c r="D795" s="39"/>
      <c r="E795" s="39"/>
    </row>
    <row r="796" spans="2:5" x14ac:dyDescent="0.3">
      <c r="B796" s="19" t="s">
        <v>0</v>
      </c>
      <c r="C796" s="12">
        <v>30</v>
      </c>
      <c r="D796" s="39"/>
      <c r="E796" s="39"/>
    </row>
    <row r="797" spans="2:5" x14ac:dyDescent="0.3">
      <c r="B797" s="20" t="s">
        <v>3</v>
      </c>
      <c r="C797" s="15">
        <v>29</v>
      </c>
      <c r="D797" s="39"/>
      <c r="E797" s="39"/>
    </row>
    <row r="798" spans="2:5" x14ac:dyDescent="0.3">
      <c r="B798" s="20" t="s">
        <v>4</v>
      </c>
      <c r="C798" s="15">
        <v>1</v>
      </c>
      <c r="D798" s="39"/>
      <c r="E798" s="39"/>
    </row>
    <row r="799" spans="2:5" x14ac:dyDescent="0.3">
      <c r="B799" s="19" t="s">
        <v>6</v>
      </c>
      <c r="C799" s="12">
        <v>144</v>
      </c>
      <c r="D799" s="39"/>
      <c r="E799" s="39"/>
    </row>
    <row r="800" spans="2:5" x14ac:dyDescent="0.3">
      <c r="B800" s="20" t="s">
        <v>1</v>
      </c>
      <c r="C800" s="15">
        <v>5</v>
      </c>
      <c r="D800" s="39"/>
      <c r="E800" s="39"/>
    </row>
    <row r="801" spans="2:5" x14ac:dyDescent="0.3">
      <c r="B801" s="20" t="s">
        <v>2</v>
      </c>
      <c r="C801" s="15">
        <v>22</v>
      </c>
      <c r="D801" s="39"/>
      <c r="E801" s="39"/>
    </row>
    <row r="802" spans="2:5" x14ac:dyDescent="0.3">
      <c r="B802" s="20" t="s">
        <v>5</v>
      </c>
      <c r="C802" s="15">
        <v>20</v>
      </c>
      <c r="D802" s="39"/>
      <c r="E802" s="39"/>
    </row>
    <row r="803" spans="2:5" x14ac:dyDescent="0.3">
      <c r="B803" s="20" t="s">
        <v>3</v>
      </c>
      <c r="C803" s="15">
        <v>82</v>
      </c>
      <c r="D803" s="39"/>
      <c r="E803" s="39"/>
    </row>
    <row r="804" spans="2:5" x14ac:dyDescent="0.3">
      <c r="B804" s="20" t="s">
        <v>4</v>
      </c>
      <c r="C804" s="15">
        <v>15</v>
      </c>
      <c r="D804" s="39"/>
      <c r="E804" s="39"/>
    </row>
    <row r="805" spans="2:5" x14ac:dyDescent="0.3">
      <c r="B805" s="21" t="s">
        <v>43</v>
      </c>
      <c r="C805" s="22">
        <v>56</v>
      </c>
      <c r="D805" s="38">
        <f>C806/C805</f>
        <v>0.42857142857142855</v>
      </c>
      <c r="E805" s="38">
        <f>C806/(C805-C808)</f>
        <v>0.43636363636363634</v>
      </c>
    </row>
    <row r="806" spans="2:5" x14ac:dyDescent="0.3">
      <c r="B806" s="19" t="s">
        <v>73</v>
      </c>
      <c r="C806" s="12">
        <v>24</v>
      </c>
      <c r="D806" s="39"/>
      <c r="E806" s="39"/>
    </row>
    <row r="807" spans="2:5" x14ac:dyDescent="0.3">
      <c r="B807" s="19" t="s">
        <v>6</v>
      </c>
      <c r="C807" s="12">
        <v>32</v>
      </c>
      <c r="D807" s="39"/>
      <c r="E807" s="39"/>
    </row>
    <row r="808" spans="2:5" x14ac:dyDescent="0.3">
      <c r="B808" s="20" t="s">
        <v>1</v>
      </c>
      <c r="C808" s="15">
        <v>1</v>
      </c>
      <c r="D808" s="39"/>
      <c r="E808" s="39"/>
    </row>
    <row r="809" spans="2:5" x14ac:dyDescent="0.3">
      <c r="B809" s="20" t="s">
        <v>5</v>
      </c>
      <c r="C809" s="15">
        <v>5</v>
      </c>
      <c r="D809" s="39"/>
      <c r="E809" s="39"/>
    </row>
    <row r="810" spans="2:5" x14ac:dyDescent="0.3">
      <c r="B810" s="20" t="s">
        <v>3</v>
      </c>
      <c r="C810" s="15">
        <v>23</v>
      </c>
      <c r="D810" s="39"/>
      <c r="E810" s="39"/>
    </row>
    <row r="811" spans="2:5" x14ac:dyDescent="0.3">
      <c r="B811" s="20" t="s">
        <v>4</v>
      </c>
      <c r="C811" s="15">
        <v>3</v>
      </c>
      <c r="D811" s="39"/>
      <c r="E811" s="39"/>
    </row>
    <row r="812" spans="2:5" x14ac:dyDescent="0.3">
      <c r="B812" s="21" t="s">
        <v>68</v>
      </c>
      <c r="C812" s="22">
        <v>78</v>
      </c>
      <c r="D812" s="38">
        <f>C813/C812</f>
        <v>0.62820512820512819</v>
      </c>
      <c r="E812" s="38">
        <f>C813/(C812-C817-C818)</f>
        <v>0.65333333333333332</v>
      </c>
    </row>
    <row r="813" spans="2:5" x14ac:dyDescent="0.3">
      <c r="B813" s="19" t="s">
        <v>73</v>
      </c>
      <c r="C813" s="12">
        <v>49</v>
      </c>
      <c r="D813" s="39"/>
      <c r="E813" s="39"/>
    </row>
    <row r="814" spans="2:5" x14ac:dyDescent="0.3">
      <c r="B814" s="19" t="s">
        <v>0</v>
      </c>
      <c r="C814" s="12">
        <v>3</v>
      </c>
      <c r="D814" s="39"/>
      <c r="E814" s="39"/>
    </row>
    <row r="815" spans="2:5" x14ac:dyDescent="0.3">
      <c r="B815" s="20" t="s">
        <v>3</v>
      </c>
      <c r="C815" s="15">
        <v>3</v>
      </c>
      <c r="D815" s="39"/>
      <c r="E815" s="39"/>
    </row>
    <row r="816" spans="2:5" x14ac:dyDescent="0.3">
      <c r="B816" s="19" t="s">
        <v>6</v>
      </c>
      <c r="C816" s="12">
        <v>26</v>
      </c>
      <c r="D816" s="39"/>
      <c r="E816" s="39"/>
    </row>
    <row r="817" spans="2:5" x14ac:dyDescent="0.3">
      <c r="B817" s="20" t="s">
        <v>1</v>
      </c>
      <c r="C817" s="15">
        <v>2</v>
      </c>
      <c r="D817" s="39"/>
      <c r="E817" s="39"/>
    </row>
    <row r="818" spans="2:5" x14ac:dyDescent="0.3">
      <c r="B818" s="20" t="s">
        <v>2</v>
      </c>
      <c r="C818" s="15">
        <v>1</v>
      </c>
      <c r="D818" s="39"/>
      <c r="E818" s="39"/>
    </row>
    <row r="819" spans="2:5" x14ac:dyDescent="0.3">
      <c r="B819" s="20" t="s">
        <v>5</v>
      </c>
      <c r="C819" s="15">
        <v>2</v>
      </c>
      <c r="D819" s="39"/>
      <c r="E819" s="39"/>
    </row>
    <row r="820" spans="2:5" x14ac:dyDescent="0.3">
      <c r="B820" s="20" t="s">
        <v>3</v>
      </c>
      <c r="C820" s="15">
        <v>20</v>
      </c>
      <c r="D820" s="39"/>
      <c r="E820" s="39"/>
    </row>
    <row r="821" spans="2:5" ht="15" thickBot="1" x14ac:dyDescent="0.35">
      <c r="B821" s="20" t="s">
        <v>4</v>
      </c>
      <c r="C821" s="15">
        <v>1</v>
      </c>
      <c r="D821" s="39"/>
      <c r="E821" s="39"/>
    </row>
    <row r="822" spans="2:5" ht="15" thickBot="1" x14ac:dyDescent="0.35">
      <c r="B822" s="16" t="s">
        <v>86</v>
      </c>
      <c r="C822" s="17">
        <f>C8+C105+C432+C356+C580+C745</f>
        <v>20735</v>
      </c>
      <c r="D822" s="62">
        <f>C823/C822</f>
        <v>0.63096214130696893</v>
      </c>
      <c r="E822" s="62">
        <f>C823/(C822-C14-C15-C27-C28-C37-C38-C47-C48-C57-C58-C67-C68-C77-C78-C87-C88-C100-C101-C109-C112-C113-C120-C123-C124-C131-C134-C135-C142-C143-C148-C149-C156-C157-C160-C161-C168-C169-C173-C174-C181-C182-C186-C187-C194-C197-C198-C205-C207-C208-C214-C216-C217-C223-C227-C228-C235-C236-C239-C240-C247-C248-C255-C256-C259-C260-C267-C269-C270-C277-C278-C282-C283-C293-C294-C301-C303-C304-C310-C311-C316-C317-C324-C325-C332-C335-C336-C343-C344-C351-C352-C360-C366-C367-C374-C379-C380-C387-C393-C399-C410-C411-C418-C419-C428-C438-C439-C448-C449-C455-C458-C459-C468-C469-C475-C478-C479-C485-C489-C490-C496-C499-C500-C506-C510-C511-C518-C519-C522-C523-C529-C533-C534-C540-C541-C548-C551-C552-C558-C561-C562-C569-C577-C578-C584-C590-C592-C593-C599-C602-C603-C610-C616-C617-C624-C627-C628-C635-C641-C643-C644-C650-C651-C658-C659-C666-C667-C675-C676-C683-C691-C692-C699-C705-C714-C715-C722-C728-C729-C735-C736-C742-C751-C760-C761-C768-C769-C777-C778-C800-C801-C808-C817-C818)</f>
        <v>0.75393303751512708</v>
      </c>
    </row>
    <row r="823" spans="2:5" ht="15" thickBot="1" x14ac:dyDescent="0.35">
      <c r="B823" s="36" t="s">
        <v>82</v>
      </c>
      <c r="C823" s="36">
        <f>C10+C23+C33+C43+C53+C63+C73+C83+C96+C107+C118+C129+C140+C154+C166+C179+C192+C203+C212+C221+C233+C245+C253+C265+C275+C288+C299+C308+C322+C330+C341+C349+C358+C364+C372+C377+C385+C391+C397+C403+C408+C416+C424+C434+C444+C453+C463+C473+C483+C494+C504+C516+C527+C538+C546+C556+C567+C573+C582+C588+C597+C608+C614+C622+C633+C639+C648+C656+C662+C671+C681+C687+C697+C703+C710+C720+C726+C733+C738+C747+C755+C764+C773+C782+C789+C795+C806+C813</f>
        <v>13083</v>
      </c>
      <c r="D823" s="63"/>
      <c r="E823" s="63"/>
    </row>
    <row r="824" spans="2:5" x14ac:dyDescent="0.3">
      <c r="B824" s="59" t="s">
        <v>89</v>
      </c>
      <c r="C824" s="59"/>
      <c r="D824" s="59"/>
    </row>
    <row r="825" spans="2:5" x14ac:dyDescent="0.3">
      <c r="B825" s="42" t="s">
        <v>90</v>
      </c>
      <c r="C825" s="42"/>
      <c r="D825" s="42"/>
      <c r="E825" s="42"/>
    </row>
  </sheetData>
  <mergeCells count="8">
    <mergeCell ref="B824:D824"/>
    <mergeCell ref="B825:E825"/>
    <mergeCell ref="B6:B7"/>
    <mergeCell ref="C6:C7"/>
    <mergeCell ref="D6:D7"/>
    <mergeCell ref="E6:E7"/>
    <mergeCell ref="D822:D823"/>
    <mergeCell ref="E822:E8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D21" sqref="D21:D22"/>
    </sheetView>
  </sheetViews>
  <sheetFormatPr baseColWidth="10" defaultRowHeight="14.4" x14ac:dyDescent="0.3"/>
  <cols>
    <col min="2" max="2" width="37.44140625" bestFit="1" customWidth="1"/>
    <col min="3" max="3" width="16.88671875" customWidth="1"/>
    <col min="4" max="4" width="19.88671875" customWidth="1"/>
  </cols>
  <sheetData>
    <row r="1" spans="1:4" ht="15.6" x14ac:dyDescent="0.3">
      <c r="A1" s="64" t="s">
        <v>12</v>
      </c>
      <c r="B1" s="64"/>
      <c r="C1" s="64"/>
    </row>
    <row r="2" spans="1:4" x14ac:dyDescent="0.3">
      <c r="A2" s="65" t="s">
        <v>11</v>
      </c>
      <c r="B2" s="65"/>
      <c r="C2" s="65"/>
    </row>
    <row r="4" spans="1:4" ht="15" thickBot="1" x14ac:dyDescent="0.35"/>
    <row r="5" spans="1:4" ht="14.4" customHeight="1" x14ac:dyDescent="0.3">
      <c r="B5" s="43" t="s">
        <v>9</v>
      </c>
      <c r="C5" s="45" t="s">
        <v>75</v>
      </c>
      <c r="D5" s="47" t="s">
        <v>91</v>
      </c>
    </row>
    <row r="6" spans="1:4" ht="15" thickBot="1" x14ac:dyDescent="0.35">
      <c r="B6" s="44"/>
      <c r="C6" s="46"/>
      <c r="D6" s="48"/>
    </row>
    <row r="7" spans="1:4" ht="15" thickBot="1" x14ac:dyDescent="0.35">
      <c r="B7" s="27" t="s">
        <v>45</v>
      </c>
      <c r="C7" s="29">
        <v>8</v>
      </c>
      <c r="D7" s="28">
        <v>1</v>
      </c>
    </row>
    <row r="8" spans="1:4" ht="15" thickBot="1" x14ac:dyDescent="0.35">
      <c r="B8" s="27" t="s">
        <v>46</v>
      </c>
      <c r="C8" s="29">
        <v>76</v>
      </c>
      <c r="D8" s="28">
        <v>0.89473684210526316</v>
      </c>
    </row>
    <row r="9" spans="1:4" ht="15" thickBot="1" x14ac:dyDescent="0.35">
      <c r="B9" s="27" t="s">
        <v>48</v>
      </c>
      <c r="C9" s="29">
        <v>2592</v>
      </c>
      <c r="D9" s="28">
        <v>0.90972222222222221</v>
      </c>
    </row>
    <row r="10" spans="1:4" ht="15" thickBot="1" x14ac:dyDescent="0.35">
      <c r="B10" s="27" t="s">
        <v>47</v>
      </c>
      <c r="C10" s="29">
        <v>17</v>
      </c>
      <c r="D10" s="28">
        <v>1</v>
      </c>
    </row>
    <row r="11" spans="1:4" ht="15" thickBot="1" x14ac:dyDescent="0.35">
      <c r="B11" s="27" t="s">
        <v>49</v>
      </c>
      <c r="C11" s="29">
        <v>288</v>
      </c>
      <c r="D11" s="28">
        <v>0.9375</v>
      </c>
    </row>
    <row r="12" spans="1:4" ht="15" thickBot="1" x14ac:dyDescent="0.35">
      <c r="B12" s="27" t="s">
        <v>50</v>
      </c>
      <c r="C12" s="29">
        <v>137</v>
      </c>
      <c r="D12" s="28">
        <v>0.98540145985401462</v>
      </c>
    </row>
    <row r="13" spans="1:4" ht="15" thickBot="1" x14ac:dyDescent="0.35">
      <c r="B13" s="27" t="s">
        <v>51</v>
      </c>
      <c r="C13" s="29">
        <v>17</v>
      </c>
      <c r="D13" s="28">
        <v>1</v>
      </c>
    </row>
    <row r="14" spans="1:4" ht="15" thickBot="1" x14ac:dyDescent="0.35">
      <c r="B14" s="27" t="s">
        <v>63</v>
      </c>
      <c r="C14" s="29">
        <v>30</v>
      </c>
      <c r="D14" s="28">
        <v>1</v>
      </c>
    </row>
    <row r="15" spans="1:4" ht="15" thickBot="1" x14ac:dyDescent="0.35">
      <c r="B15" s="27" t="s">
        <v>67</v>
      </c>
      <c r="C15" s="29">
        <v>9</v>
      </c>
      <c r="D15" s="28">
        <v>1</v>
      </c>
    </row>
    <row r="16" spans="1:4" ht="15" thickBot="1" x14ac:dyDescent="0.35">
      <c r="B16" s="27" t="s">
        <v>59</v>
      </c>
      <c r="C16" s="29">
        <v>414</v>
      </c>
      <c r="D16" s="28">
        <v>0.99275362318840576</v>
      </c>
    </row>
    <row r="17" spans="2:4" ht="15" thickBot="1" x14ac:dyDescent="0.35">
      <c r="B17" s="27" t="s">
        <v>43</v>
      </c>
      <c r="C17" s="29">
        <v>17</v>
      </c>
      <c r="D17" s="28">
        <v>0.88235294117647056</v>
      </c>
    </row>
    <row r="18" spans="2:4" ht="15" thickBot="1" x14ac:dyDescent="0.35">
      <c r="B18" s="16" t="s">
        <v>76</v>
      </c>
      <c r="C18" s="17">
        <v>3605</v>
      </c>
      <c r="D18" s="47">
        <v>0.93037447988904298</v>
      </c>
    </row>
    <row r="19" spans="2:4" ht="15" thickBot="1" x14ac:dyDescent="0.35">
      <c r="B19" s="18" t="s">
        <v>77</v>
      </c>
      <c r="C19" s="18">
        <v>2696</v>
      </c>
      <c r="D19" s="48"/>
    </row>
    <row r="20" spans="2:4" ht="15" thickBot="1" x14ac:dyDescent="0.35"/>
    <row r="21" spans="2:4" ht="14.4" customHeight="1" x14ac:dyDescent="0.3">
      <c r="B21" s="43" t="s">
        <v>85</v>
      </c>
      <c r="C21" s="45" t="s">
        <v>75</v>
      </c>
      <c r="D21" s="47" t="s">
        <v>91</v>
      </c>
    </row>
    <row r="22" spans="2:4" ht="15" thickBot="1" x14ac:dyDescent="0.35">
      <c r="B22" s="52"/>
      <c r="C22" s="53"/>
      <c r="D22" s="48"/>
    </row>
    <row r="23" spans="2:4" ht="15" thickBot="1" x14ac:dyDescent="0.35">
      <c r="B23" s="30" t="s">
        <v>44</v>
      </c>
      <c r="C23" s="32">
        <v>217</v>
      </c>
      <c r="D23" s="31">
        <v>0.89861751152073732</v>
      </c>
    </row>
    <row r="24" spans="2:4" ht="15" thickBot="1" x14ac:dyDescent="0.35">
      <c r="B24" s="30" t="s">
        <v>84</v>
      </c>
      <c r="C24" s="32">
        <v>45</v>
      </c>
      <c r="D24" s="31">
        <v>0.82222222222222219</v>
      </c>
    </row>
    <row r="25" spans="2:4" ht="15" thickBot="1" x14ac:dyDescent="0.35">
      <c r="B25" s="30" t="s">
        <v>45</v>
      </c>
      <c r="C25" s="32">
        <v>239</v>
      </c>
      <c r="D25" s="31">
        <v>0.87447698744769875</v>
      </c>
    </row>
    <row r="26" spans="2:4" ht="15" thickBot="1" x14ac:dyDescent="0.35">
      <c r="B26" s="30" t="s">
        <v>53</v>
      </c>
      <c r="C26" s="32">
        <v>215</v>
      </c>
      <c r="D26" s="31">
        <v>0.80930232558139537</v>
      </c>
    </row>
    <row r="27" spans="2:4" ht="15" thickBot="1" x14ac:dyDescent="0.35">
      <c r="B27" s="30" t="s">
        <v>46</v>
      </c>
      <c r="C27" s="32">
        <v>841</v>
      </c>
      <c r="D27" s="31">
        <v>0.91438763376932219</v>
      </c>
    </row>
    <row r="28" spans="2:4" ht="15" thickBot="1" x14ac:dyDescent="0.35">
      <c r="B28" s="30" t="s">
        <v>48</v>
      </c>
      <c r="C28" s="32">
        <v>7301</v>
      </c>
      <c r="D28" s="31">
        <v>0.91631283385837559</v>
      </c>
    </row>
    <row r="29" spans="2:4" ht="15" thickBot="1" x14ac:dyDescent="0.35">
      <c r="B29" s="30" t="s">
        <v>47</v>
      </c>
      <c r="C29" s="32">
        <v>1036</v>
      </c>
      <c r="D29" s="31">
        <v>0.89961389961389959</v>
      </c>
    </row>
    <row r="30" spans="2:4" ht="15" thickBot="1" x14ac:dyDescent="0.35">
      <c r="B30" s="30" t="s">
        <v>49</v>
      </c>
      <c r="C30" s="32">
        <v>1463</v>
      </c>
      <c r="D30" s="31">
        <v>0.92207792207792205</v>
      </c>
    </row>
    <row r="31" spans="2:4" ht="15" thickBot="1" x14ac:dyDescent="0.35">
      <c r="B31" s="30" t="s">
        <v>50</v>
      </c>
      <c r="C31" s="32">
        <v>1168</v>
      </c>
      <c r="D31" s="31">
        <v>0.91267123287671237</v>
      </c>
    </row>
    <row r="32" spans="2:4" ht="15" thickBot="1" x14ac:dyDescent="0.35">
      <c r="B32" s="30" t="s">
        <v>52</v>
      </c>
      <c r="C32" s="32">
        <v>50</v>
      </c>
      <c r="D32" s="31">
        <v>0.98</v>
      </c>
    </row>
    <row r="33" spans="2:4" ht="15" thickBot="1" x14ac:dyDescent="0.35">
      <c r="B33" s="30" t="s">
        <v>51</v>
      </c>
      <c r="C33" s="32">
        <v>518</v>
      </c>
      <c r="D33" s="31">
        <v>0.8571428571428571</v>
      </c>
    </row>
    <row r="34" spans="2:4" ht="15" thickBot="1" x14ac:dyDescent="0.35">
      <c r="B34" s="30" t="s">
        <v>55</v>
      </c>
      <c r="C34" s="32">
        <v>418</v>
      </c>
      <c r="D34" s="31">
        <v>0.87081339712918659</v>
      </c>
    </row>
    <row r="35" spans="2:4" ht="15" thickBot="1" x14ac:dyDescent="0.35">
      <c r="B35" s="30" t="s">
        <v>56</v>
      </c>
      <c r="C35" s="32">
        <v>30</v>
      </c>
      <c r="D35" s="31">
        <v>0.8666666666666667</v>
      </c>
    </row>
    <row r="36" spans="2:4" ht="15" thickBot="1" x14ac:dyDescent="0.35">
      <c r="B36" s="30" t="s">
        <v>57</v>
      </c>
      <c r="C36" s="32">
        <v>163</v>
      </c>
      <c r="D36" s="31">
        <v>0.90184049079754602</v>
      </c>
    </row>
    <row r="37" spans="2:4" ht="15" thickBot="1" x14ac:dyDescent="0.35">
      <c r="B37" s="30" t="s">
        <v>58</v>
      </c>
      <c r="C37" s="32">
        <v>67</v>
      </c>
      <c r="D37" s="31">
        <v>0.65671641791044777</v>
      </c>
    </row>
    <row r="38" spans="2:4" ht="15" thickBot="1" x14ac:dyDescent="0.35">
      <c r="B38" s="30" t="s">
        <v>61</v>
      </c>
      <c r="C38" s="32">
        <v>277</v>
      </c>
      <c r="D38" s="31">
        <v>0.86642599277978338</v>
      </c>
    </row>
    <row r="39" spans="2:4" ht="15" thickBot="1" x14ac:dyDescent="0.35">
      <c r="B39" s="30" t="s">
        <v>54</v>
      </c>
      <c r="C39" s="32">
        <v>1500</v>
      </c>
      <c r="D39" s="31">
        <v>0.93933333333333335</v>
      </c>
    </row>
    <row r="40" spans="2:4" ht="15" thickBot="1" x14ac:dyDescent="0.35">
      <c r="B40" s="30" t="s">
        <v>60</v>
      </c>
      <c r="C40" s="32">
        <v>385</v>
      </c>
      <c r="D40" s="31">
        <v>0.91168831168831166</v>
      </c>
    </row>
    <row r="41" spans="2:4" ht="15" thickBot="1" x14ac:dyDescent="0.35">
      <c r="B41" s="30" t="s">
        <v>62</v>
      </c>
      <c r="C41" s="32">
        <v>315</v>
      </c>
      <c r="D41" s="31">
        <v>0.90476190476190477</v>
      </c>
    </row>
    <row r="42" spans="2:4" ht="15" thickBot="1" x14ac:dyDescent="0.35">
      <c r="B42" s="30" t="s">
        <v>65</v>
      </c>
      <c r="C42" s="32">
        <v>119</v>
      </c>
      <c r="D42" s="31">
        <v>0.87394957983193278</v>
      </c>
    </row>
    <row r="43" spans="2:4" ht="15" thickBot="1" x14ac:dyDescent="0.35">
      <c r="B43" s="30" t="s">
        <v>63</v>
      </c>
      <c r="C43" s="32">
        <v>520</v>
      </c>
      <c r="D43" s="31">
        <v>0.93461538461538463</v>
      </c>
    </row>
    <row r="44" spans="2:4" ht="15" thickBot="1" x14ac:dyDescent="0.35">
      <c r="B44" s="30" t="s">
        <v>64</v>
      </c>
      <c r="C44" s="32">
        <v>75</v>
      </c>
      <c r="D44" s="31">
        <v>0.92</v>
      </c>
    </row>
    <row r="45" spans="2:4" ht="15" thickBot="1" x14ac:dyDescent="0.35">
      <c r="B45" s="30" t="s">
        <v>66</v>
      </c>
      <c r="C45" s="32">
        <v>28</v>
      </c>
      <c r="D45" s="31">
        <v>0.8571428571428571</v>
      </c>
    </row>
    <row r="46" spans="2:4" ht="15" thickBot="1" x14ac:dyDescent="0.35">
      <c r="B46" s="30" t="s">
        <v>70</v>
      </c>
      <c r="C46" s="32">
        <v>410</v>
      </c>
      <c r="D46" s="31">
        <v>0.91219512195121955</v>
      </c>
    </row>
    <row r="47" spans="2:4" ht="15" thickBot="1" x14ac:dyDescent="0.35">
      <c r="B47" s="30" t="s">
        <v>67</v>
      </c>
      <c r="C47" s="32">
        <v>38</v>
      </c>
      <c r="D47" s="31">
        <v>0.86842105263157898</v>
      </c>
    </row>
    <row r="48" spans="2:4" ht="15" thickBot="1" x14ac:dyDescent="0.35">
      <c r="B48" s="30" t="s">
        <v>59</v>
      </c>
      <c r="C48" s="32">
        <v>2031</v>
      </c>
      <c r="D48" s="31">
        <v>0.9399310684391925</v>
      </c>
    </row>
    <row r="49" spans="2:5" ht="15" thickBot="1" x14ac:dyDescent="0.35">
      <c r="B49" s="30" t="s">
        <v>43</v>
      </c>
      <c r="C49" s="32">
        <v>488</v>
      </c>
      <c r="D49" s="31">
        <v>0.93852459016393441</v>
      </c>
    </row>
    <row r="50" spans="2:5" ht="15" thickBot="1" x14ac:dyDescent="0.35">
      <c r="B50" s="30" t="s">
        <v>68</v>
      </c>
      <c r="C50" s="32">
        <v>477</v>
      </c>
      <c r="D50" s="31">
        <v>0.89517819706498947</v>
      </c>
    </row>
    <row r="51" spans="2:5" ht="15" thickBot="1" x14ac:dyDescent="0.35">
      <c r="B51" s="30" t="s">
        <v>69</v>
      </c>
      <c r="C51" s="32">
        <v>60</v>
      </c>
      <c r="D51" s="31">
        <v>0.95</v>
      </c>
    </row>
    <row r="52" spans="2:5" ht="15" thickBot="1" x14ac:dyDescent="0.35">
      <c r="B52" s="30" t="s">
        <v>71</v>
      </c>
      <c r="C52" s="32">
        <v>153</v>
      </c>
      <c r="D52" s="31">
        <v>0.88235294117647056</v>
      </c>
    </row>
    <row r="53" spans="2:5" ht="15" thickBot="1" x14ac:dyDescent="0.35">
      <c r="B53" s="30" t="s">
        <v>72</v>
      </c>
      <c r="C53" s="32">
        <v>88</v>
      </c>
      <c r="D53" s="31">
        <v>0.90909090909090906</v>
      </c>
    </row>
    <row r="54" spans="2:5" ht="15" thickBot="1" x14ac:dyDescent="0.35">
      <c r="B54" s="16" t="s">
        <v>86</v>
      </c>
      <c r="C54" s="17">
        <v>20735</v>
      </c>
      <c r="D54" s="47">
        <v>0.91338316855558233</v>
      </c>
    </row>
    <row r="55" spans="2:5" ht="15" thickBot="1" x14ac:dyDescent="0.35">
      <c r="B55" s="18" t="s">
        <v>82</v>
      </c>
      <c r="C55" s="18">
        <v>13083</v>
      </c>
      <c r="D55" s="48"/>
    </row>
    <row r="56" spans="2:5" x14ac:dyDescent="0.3">
      <c r="B56" s="42" t="s">
        <v>90</v>
      </c>
      <c r="C56" s="42"/>
      <c r="D56" s="42"/>
      <c r="E56" s="42"/>
    </row>
  </sheetData>
  <mergeCells count="11">
    <mergeCell ref="B21:B22"/>
    <mergeCell ref="C21:C22"/>
    <mergeCell ref="D21:D22"/>
    <mergeCell ref="D54:D55"/>
    <mergeCell ref="B56:E56"/>
    <mergeCell ref="D18:D19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19" workbookViewId="0">
      <selection activeCell="H43" sqref="H43"/>
    </sheetView>
  </sheetViews>
  <sheetFormatPr baseColWidth="10" defaultRowHeight="14.4" x14ac:dyDescent="0.3"/>
  <cols>
    <col min="2" max="2" width="38.77734375" bestFit="1" customWidth="1"/>
    <col min="3" max="3" width="22.88671875" customWidth="1"/>
    <col min="4" max="4" width="17.109375" customWidth="1"/>
    <col min="5" max="5" width="15.21875" customWidth="1"/>
  </cols>
  <sheetData>
    <row r="1" spans="1:5" ht="15.6" x14ac:dyDescent="0.3">
      <c r="A1" s="64" t="s">
        <v>13</v>
      </c>
      <c r="B1" s="64"/>
      <c r="C1" s="64"/>
    </row>
    <row r="2" spans="1:5" x14ac:dyDescent="0.3">
      <c r="A2" s="65" t="s">
        <v>14</v>
      </c>
      <c r="B2" s="65"/>
      <c r="C2" s="65"/>
    </row>
    <row r="4" spans="1:5" ht="15" thickBot="1" x14ac:dyDescent="0.35"/>
    <row r="5" spans="1:5" ht="14.4" customHeight="1" x14ac:dyDescent="0.3">
      <c r="B5" s="55" t="s">
        <v>78</v>
      </c>
      <c r="C5" s="55" t="s">
        <v>79</v>
      </c>
      <c r="D5" s="57" t="s">
        <v>80</v>
      </c>
      <c r="E5" s="57" t="s">
        <v>92</v>
      </c>
    </row>
    <row r="6" spans="1:5" ht="15" thickBot="1" x14ac:dyDescent="0.35">
      <c r="B6" s="56"/>
      <c r="C6" s="56"/>
      <c r="D6" s="58"/>
      <c r="E6" s="61"/>
    </row>
    <row r="7" spans="1:5" ht="15" thickBot="1" x14ac:dyDescent="0.35">
      <c r="B7" s="30" t="s">
        <v>27</v>
      </c>
      <c r="C7" s="32">
        <v>231</v>
      </c>
      <c r="D7" s="31">
        <v>0.77056277056277056</v>
      </c>
      <c r="E7" s="31">
        <v>0.77391304347826084</v>
      </c>
    </row>
    <row r="8" spans="1:5" ht="15" thickBot="1" x14ac:dyDescent="0.35">
      <c r="B8" s="30" t="s">
        <v>21</v>
      </c>
      <c r="C8" s="32">
        <v>17</v>
      </c>
      <c r="D8" s="31">
        <v>0.53</v>
      </c>
      <c r="E8" s="31">
        <v>0.69</v>
      </c>
    </row>
    <row r="9" spans="1:5" ht="15" thickBot="1" x14ac:dyDescent="0.35">
      <c r="B9" s="30" t="s">
        <v>18</v>
      </c>
      <c r="C9" s="32">
        <v>39</v>
      </c>
      <c r="D9" s="31">
        <v>0.9</v>
      </c>
      <c r="E9" s="31">
        <v>0.9</v>
      </c>
    </row>
    <row r="10" spans="1:5" ht="15" thickBot="1" x14ac:dyDescent="0.35">
      <c r="B10" s="30" t="s">
        <v>16</v>
      </c>
      <c r="C10" s="32">
        <v>21</v>
      </c>
      <c r="D10" s="31">
        <v>0.67</v>
      </c>
      <c r="E10" s="31">
        <v>0.7</v>
      </c>
    </row>
    <row r="11" spans="1:5" ht="15" thickBot="1" x14ac:dyDescent="0.35">
      <c r="B11" s="30" t="s">
        <v>17</v>
      </c>
      <c r="C11" s="32">
        <v>30</v>
      </c>
      <c r="D11" s="31">
        <v>0.4</v>
      </c>
      <c r="E11" s="31">
        <v>0.92</v>
      </c>
    </row>
    <row r="12" spans="1:5" ht="15" thickBot="1" x14ac:dyDescent="0.35">
      <c r="B12" s="30" t="s">
        <v>15</v>
      </c>
      <c r="C12" s="32">
        <v>158</v>
      </c>
      <c r="D12" s="31">
        <v>0.70886075949367089</v>
      </c>
      <c r="E12" s="31">
        <v>0.71794871794871795</v>
      </c>
    </row>
    <row r="13" spans="1:5" ht="15" thickBot="1" x14ac:dyDescent="0.35">
      <c r="B13" s="30" t="s">
        <v>22</v>
      </c>
      <c r="C13" s="32">
        <v>1160</v>
      </c>
      <c r="D13" s="31">
        <v>0.70775862068965523</v>
      </c>
      <c r="E13" s="31">
        <v>0.833502538071066</v>
      </c>
    </row>
    <row r="14" spans="1:5" ht="15" thickBot="1" x14ac:dyDescent="0.35">
      <c r="B14" s="30" t="s">
        <v>41</v>
      </c>
      <c r="C14" s="32">
        <v>25</v>
      </c>
      <c r="D14" s="31">
        <v>0.72</v>
      </c>
      <c r="E14" s="31">
        <v>0.72</v>
      </c>
    </row>
    <row r="15" spans="1:5" ht="15" thickBot="1" x14ac:dyDescent="0.35">
      <c r="B15" s="30" t="s">
        <v>23</v>
      </c>
      <c r="C15" s="32">
        <v>107</v>
      </c>
      <c r="D15" s="31">
        <v>0.89719626168224298</v>
      </c>
      <c r="E15" s="31">
        <v>0.9</v>
      </c>
    </row>
    <row r="16" spans="1:5" ht="15" thickBot="1" x14ac:dyDescent="0.35">
      <c r="B16" s="30" t="s">
        <v>35</v>
      </c>
      <c r="C16" s="32">
        <v>768</v>
      </c>
      <c r="D16" s="31">
        <v>0.82552083333333337</v>
      </c>
      <c r="E16" s="31">
        <v>0.86141304347826086</v>
      </c>
    </row>
    <row r="17" spans="2:5" ht="15" thickBot="1" x14ac:dyDescent="0.35">
      <c r="B17" s="30" t="s">
        <v>24</v>
      </c>
      <c r="C17" s="32">
        <v>5</v>
      </c>
      <c r="D17" s="31">
        <v>0.4</v>
      </c>
      <c r="E17" s="31">
        <v>1</v>
      </c>
    </row>
    <row r="18" spans="2:5" ht="15" thickBot="1" x14ac:dyDescent="0.35">
      <c r="B18" s="30" t="s">
        <v>25</v>
      </c>
      <c r="C18" s="32">
        <v>84</v>
      </c>
      <c r="D18" s="31">
        <v>0.75</v>
      </c>
      <c r="E18" s="31">
        <v>0.75</v>
      </c>
    </row>
    <row r="19" spans="2:5" ht="15" thickBot="1" x14ac:dyDescent="0.35">
      <c r="B19" s="30" t="s">
        <v>28</v>
      </c>
      <c r="C19" s="32">
        <v>30</v>
      </c>
      <c r="D19" s="31">
        <v>0.67</v>
      </c>
      <c r="E19" s="31">
        <v>0.67</v>
      </c>
    </row>
    <row r="20" spans="2:5" ht="15" thickBot="1" x14ac:dyDescent="0.35">
      <c r="B20" s="30" t="s">
        <v>29</v>
      </c>
      <c r="C20" s="32">
        <v>7</v>
      </c>
      <c r="D20" s="31">
        <v>0.56999999999999995</v>
      </c>
      <c r="E20" s="31">
        <v>1</v>
      </c>
    </row>
    <row r="21" spans="2:5" ht="15" thickBot="1" x14ac:dyDescent="0.35">
      <c r="B21" s="30" t="s">
        <v>30</v>
      </c>
      <c r="C21" s="32">
        <v>90</v>
      </c>
      <c r="D21" s="31">
        <v>0.61111111111111116</v>
      </c>
      <c r="E21" s="31">
        <v>0.61</v>
      </c>
    </row>
    <row r="22" spans="2:5" ht="15" thickBot="1" x14ac:dyDescent="0.35">
      <c r="B22" s="30" t="s">
        <v>33</v>
      </c>
      <c r="C22" s="32">
        <v>56</v>
      </c>
      <c r="D22" s="31">
        <v>0.88</v>
      </c>
      <c r="E22" s="31">
        <v>0.88</v>
      </c>
    </row>
    <row r="23" spans="2:5" ht="15" thickBot="1" x14ac:dyDescent="0.35">
      <c r="B23" s="30" t="s">
        <v>31</v>
      </c>
      <c r="C23" s="32">
        <v>30</v>
      </c>
      <c r="D23" s="31">
        <v>0.8</v>
      </c>
      <c r="E23" s="31">
        <v>0.8</v>
      </c>
    </row>
    <row r="24" spans="2:5" ht="15" thickBot="1" x14ac:dyDescent="0.35">
      <c r="B24" s="30" t="s">
        <v>20</v>
      </c>
      <c r="C24" s="32">
        <v>60</v>
      </c>
      <c r="D24" s="31">
        <v>0.68</v>
      </c>
      <c r="E24" s="31">
        <v>0.93</v>
      </c>
    </row>
    <row r="25" spans="2:5" ht="15" thickBot="1" x14ac:dyDescent="0.35">
      <c r="B25" s="30" t="s">
        <v>32</v>
      </c>
      <c r="C25" s="32">
        <v>90</v>
      </c>
      <c r="D25" s="31">
        <v>0.77777777777777779</v>
      </c>
      <c r="E25" s="31">
        <v>0.78</v>
      </c>
    </row>
    <row r="26" spans="2:5" ht="15" thickBot="1" x14ac:dyDescent="0.35">
      <c r="B26" s="30" t="s">
        <v>26</v>
      </c>
      <c r="C26" s="32">
        <v>30</v>
      </c>
      <c r="D26" s="31">
        <v>0.7</v>
      </c>
      <c r="E26" s="31">
        <v>0.72</v>
      </c>
    </row>
    <row r="27" spans="2:5" ht="15" thickBot="1" x14ac:dyDescent="0.35">
      <c r="B27" s="30" t="s">
        <v>34</v>
      </c>
      <c r="C27" s="32">
        <v>76</v>
      </c>
      <c r="D27" s="31">
        <v>0.59210526315789469</v>
      </c>
      <c r="E27" s="31">
        <v>0.59</v>
      </c>
    </row>
    <row r="28" spans="2:5" ht="15" thickBot="1" x14ac:dyDescent="0.35">
      <c r="B28" s="30" t="s">
        <v>37</v>
      </c>
      <c r="C28" s="32">
        <v>112</v>
      </c>
      <c r="D28" s="31">
        <v>0.9017857142857143</v>
      </c>
      <c r="E28" s="31">
        <v>0.91818181818181821</v>
      </c>
    </row>
    <row r="29" spans="2:5" ht="15" thickBot="1" x14ac:dyDescent="0.35">
      <c r="B29" s="30" t="s">
        <v>39</v>
      </c>
      <c r="C29" s="32">
        <v>115</v>
      </c>
      <c r="D29" s="31">
        <v>0.85217391304347823</v>
      </c>
      <c r="E29" s="31">
        <v>0.89090909090909087</v>
      </c>
    </row>
    <row r="30" spans="2:5" ht="15" thickBot="1" x14ac:dyDescent="0.35">
      <c r="B30" s="30" t="s">
        <v>36</v>
      </c>
      <c r="C30" s="32">
        <v>72</v>
      </c>
      <c r="D30" s="31">
        <v>0.43055555555555558</v>
      </c>
      <c r="E30" s="31">
        <v>0.44285714285714284</v>
      </c>
    </row>
    <row r="31" spans="2:5" ht="15" thickBot="1" x14ac:dyDescent="0.35">
      <c r="B31" s="30" t="s">
        <v>38</v>
      </c>
      <c r="C31" s="32">
        <v>9</v>
      </c>
      <c r="D31" s="31">
        <v>0</v>
      </c>
      <c r="E31" s="31">
        <v>0</v>
      </c>
    </row>
    <row r="32" spans="2:5" ht="15" thickBot="1" x14ac:dyDescent="0.35">
      <c r="B32" s="30" t="s">
        <v>40</v>
      </c>
      <c r="C32" s="32">
        <v>183</v>
      </c>
      <c r="D32" s="31">
        <v>0.78</v>
      </c>
      <c r="E32" s="31">
        <v>0.79</v>
      </c>
    </row>
    <row r="33" spans="2:5" ht="15" thickBot="1" x14ac:dyDescent="0.35">
      <c r="B33" s="16" t="s">
        <v>81</v>
      </c>
      <c r="C33" s="17">
        <v>3605</v>
      </c>
      <c r="D33" s="47">
        <v>0.74785020804438285</v>
      </c>
      <c r="E33" s="47">
        <v>0.80766926303175557</v>
      </c>
    </row>
    <row r="34" spans="2:5" ht="15" thickBot="1" x14ac:dyDescent="0.35">
      <c r="B34" s="18" t="s">
        <v>82</v>
      </c>
      <c r="C34" s="18">
        <v>2696</v>
      </c>
      <c r="D34" s="48"/>
      <c r="E34" s="48"/>
    </row>
    <row r="35" spans="2:5" ht="15" thickBot="1" x14ac:dyDescent="0.35"/>
    <row r="36" spans="2:5" x14ac:dyDescent="0.3">
      <c r="B36" s="55" t="s">
        <v>88</v>
      </c>
      <c r="C36" s="55" t="s">
        <v>79</v>
      </c>
      <c r="D36" s="57" t="s">
        <v>80</v>
      </c>
      <c r="E36" s="57" t="s">
        <v>92</v>
      </c>
    </row>
    <row r="37" spans="2:5" ht="15" thickBot="1" x14ac:dyDescent="0.35">
      <c r="B37" s="60"/>
      <c r="C37" s="60"/>
      <c r="D37" s="61"/>
      <c r="E37" s="61"/>
    </row>
    <row r="38" spans="2:5" ht="15" thickBot="1" x14ac:dyDescent="0.35">
      <c r="B38" s="30" t="s">
        <v>19</v>
      </c>
      <c r="C38" s="32">
        <v>1446</v>
      </c>
      <c r="D38" s="40">
        <v>0.2669432918395574</v>
      </c>
      <c r="E38" s="40">
        <v>0.31510204081632653</v>
      </c>
    </row>
    <row r="39" spans="2:5" ht="15" thickBot="1" x14ac:dyDescent="0.35">
      <c r="B39" s="30" t="s">
        <v>22</v>
      </c>
      <c r="C39" s="32">
        <v>10685</v>
      </c>
      <c r="D39" s="40">
        <v>0.63</v>
      </c>
      <c r="E39" s="40">
        <v>0.76895721004932893</v>
      </c>
    </row>
    <row r="40" spans="2:5" ht="15" thickBot="1" x14ac:dyDescent="0.35">
      <c r="B40" s="30" t="s">
        <v>35</v>
      </c>
      <c r="C40" s="32">
        <v>1133</v>
      </c>
      <c r="D40" s="40">
        <v>0.73080317740511913</v>
      </c>
      <c r="E40" s="40">
        <v>0.81899109792284863</v>
      </c>
    </row>
    <row r="41" spans="2:5" ht="15" thickBot="1" x14ac:dyDescent="0.35">
      <c r="B41" s="30" t="s">
        <v>83</v>
      </c>
      <c r="C41" s="32">
        <v>2700</v>
      </c>
      <c r="D41" s="40">
        <v>0.54296296296296298</v>
      </c>
      <c r="E41" s="40">
        <v>0.71617000488519789</v>
      </c>
    </row>
    <row r="42" spans="2:5" ht="15" thickBot="1" x14ac:dyDescent="0.35">
      <c r="B42" s="30" t="s">
        <v>20</v>
      </c>
      <c r="C42" s="32">
        <v>3645</v>
      </c>
      <c r="D42" s="40">
        <v>0.82633744855967073</v>
      </c>
      <c r="E42" s="40">
        <v>0.9174535485836125</v>
      </c>
    </row>
    <row r="43" spans="2:5" ht="15" thickBot="1" x14ac:dyDescent="0.35">
      <c r="B43" s="30" t="s">
        <v>42</v>
      </c>
      <c r="C43" s="32">
        <v>1126</v>
      </c>
      <c r="D43" s="40">
        <v>0.61101243339253997</v>
      </c>
      <c r="E43" s="40">
        <v>0.64239028944911303</v>
      </c>
    </row>
    <row r="44" spans="2:5" ht="15" thickBot="1" x14ac:dyDescent="0.35">
      <c r="B44" s="16" t="s">
        <v>86</v>
      </c>
      <c r="C44" s="17">
        <v>20735</v>
      </c>
      <c r="D44" s="62">
        <v>0.63096214130696893</v>
      </c>
      <c r="E44" s="62">
        <v>0.75393303751512708</v>
      </c>
    </row>
    <row r="45" spans="2:5" ht="15" thickBot="1" x14ac:dyDescent="0.35">
      <c r="B45" s="36" t="s">
        <v>82</v>
      </c>
      <c r="C45" s="36">
        <v>13083</v>
      </c>
      <c r="D45" s="63"/>
      <c r="E45" s="63"/>
    </row>
    <row r="46" spans="2:5" x14ac:dyDescent="0.3">
      <c r="B46" s="66" t="s">
        <v>89</v>
      </c>
      <c r="C46" s="66"/>
      <c r="D46" s="66"/>
      <c r="E46" s="41"/>
    </row>
    <row r="47" spans="2:5" x14ac:dyDescent="0.3">
      <c r="B47" s="42" t="s">
        <v>90</v>
      </c>
      <c r="C47" s="42"/>
      <c r="D47" s="42"/>
      <c r="E47" s="42"/>
    </row>
  </sheetData>
  <mergeCells count="16">
    <mergeCell ref="B46:D46"/>
    <mergeCell ref="B47:E47"/>
    <mergeCell ref="B36:B37"/>
    <mergeCell ref="C36:C37"/>
    <mergeCell ref="D36:D37"/>
    <mergeCell ref="E36:E37"/>
    <mergeCell ref="D44:D45"/>
    <mergeCell ref="E44:E45"/>
    <mergeCell ref="E5:E6"/>
    <mergeCell ref="D33:D34"/>
    <mergeCell ref="E33:E34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05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AEVVZYF6TF2M-981-6</_dlc_DocId>
    <_dlc_DocIdUrl xmlns="b150946a-e91e-41f5-8b47-a9dbc3d237ee">
      <Url>http://www.aerocivil.gov.co/AAeronautica/Estadisticas/Calidad-Servicio/Cumplimiento/_layouts/DocIdRedir.aspx?ID=AEVVZYF6TF2M-981-6</Url>
      <Description>AEVVZYF6TF2M-981-6</Description>
    </_dlc_DocIdUrl>
  </documentManagement>
</p:properties>
</file>

<file path=customXml/itemProps1.xml><?xml version="1.0" encoding="utf-8"?>
<ds:datastoreItem xmlns:ds="http://schemas.openxmlformats.org/officeDocument/2006/customXml" ds:itemID="{C9C142C7-922D-4DB7-853C-D3151325637C}"/>
</file>

<file path=customXml/itemProps2.xml><?xml version="1.0" encoding="utf-8"?>
<ds:datastoreItem xmlns:ds="http://schemas.openxmlformats.org/officeDocument/2006/customXml" ds:itemID="{432C4EBB-40E5-47C9-95E4-8FE235C72D11}"/>
</file>

<file path=customXml/itemProps3.xml><?xml version="1.0" encoding="utf-8"?>
<ds:datastoreItem xmlns:ds="http://schemas.openxmlformats.org/officeDocument/2006/customXml" ds:itemID="{5AA9E473-C80C-4BDB-B79F-4CF89D20951D}"/>
</file>

<file path=customXml/itemProps4.xml><?xml version="1.0" encoding="utf-8"?>
<ds:datastoreItem xmlns:ds="http://schemas.openxmlformats.org/officeDocument/2006/customXml" ds:itemID="{432C4EBB-40E5-47C9-95E4-8FE235C72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</vt:lpstr>
      <vt:lpstr>AEROP. NACI</vt:lpstr>
      <vt:lpstr>EMPRESAS INTER</vt:lpstr>
      <vt:lpstr>EMPRESAS NACI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junio 2013</dc:title>
  <dc:creator>Tatiana del Pilar Ballen Lozano</dc:creator>
  <cp:lastModifiedBy>Tatiana del Pilar Ballen Lozano</cp:lastModifiedBy>
  <dcterms:created xsi:type="dcterms:W3CDTF">2013-07-23T13:29:48Z</dcterms:created>
  <dcterms:modified xsi:type="dcterms:W3CDTF">2013-08-27T19:25:11Z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e8233a06-ab47-4fd2-b453-fcc0e25a212b</vt:lpwstr>
  </property>
  <property fmtid="{D5CDD505-2E9C-101B-9397-08002B2CF9AE}" pid="3" name="ContentTypeId">
    <vt:lpwstr>0x01010074E918C3DD5CC44FB08F5A2D78177FFA</vt:lpwstr>
  </property>
</Properties>
</file>